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cKen\Dropbox\Mickey's Four Oaks Manor\Estimator Tools\"/>
    </mc:Choice>
  </mc:AlternateContent>
  <xr:revisionPtr revIDLastSave="0" documentId="13_ncr:1_{ED3C94D9-A00C-4C69-8D5D-A2632A418654}" xr6:coauthVersionLast="47" xr6:coauthVersionMax="47" xr10:uidLastSave="{00000000-0000-0000-0000-000000000000}"/>
  <bookViews>
    <workbookView xWindow="-108" yWindow="-108" windowWidth="23256" windowHeight="12456" tabRatio="301" xr2:uid="{00000000-000D-0000-FFFF-FFFF00000000}"/>
  </bookViews>
  <sheets>
    <sheet name="Four Oaks Manor" sheetId="1" r:id="rId1"/>
    <sheet name="Rentals" sheetId="2" state="hidden" r:id="rId2"/>
    <sheet name="Data" sheetId="3" r:id="rId3"/>
    <sheet name="Sheet1" sheetId="4" r:id="rId4"/>
  </sheets>
  <definedNames>
    <definedName name="_____xlnm.Print_Titles">'Four Oaks Manor'!$7:$7</definedName>
    <definedName name="____xlnm.Print_Titles">'Four Oaks Manor'!$7:$7</definedName>
    <definedName name="___xlnm.Print_Titles">'Four Oaks Manor'!$7:$7</definedName>
    <definedName name="__xlnm.Print_Titles">'Four Oaks Manor'!$7:$7</definedName>
    <definedName name="_Max1">Data!$F$33:$F$34</definedName>
    <definedName name="_Max2">Data!$F$37:$F$42</definedName>
    <definedName name="_Max3">Data!$F$46:$F$49</definedName>
    <definedName name="_Max4">Data!$F$52:$F$56</definedName>
    <definedName name="AdditionalChoices">Data!$B$19:$B$22</definedName>
    <definedName name="Appetizer_Prices">Data!$D$41:$D$46</definedName>
    <definedName name="Appetizers">Data!$B$41:$B$46</definedName>
    <definedName name="Choc_Fountain">Data!$B$7:$B$8</definedName>
    <definedName name="Day_or_Evening">Data!$F$20:$F$21</definedName>
    <definedName name="Desert_Option">Data!$B$49:$B$54</definedName>
    <definedName name="Excel_BuiltIn_Print_Titles_1">'Four Oaks Manor'!$A$7:$ID$7</definedName>
    <definedName name="Excel_BuiltIn_Print_Titles_1_1">'Four Oaks Manor'!$A$7:$IB$7</definedName>
    <definedName name="Fire_Pit">Data!$B$56:$B$57</definedName>
    <definedName name="Length_of_Event">Data!$F$2:$F$6</definedName>
    <definedName name="Length_of_Event_1">Data!$F$2:$F$6</definedName>
    <definedName name="Length_of_Event_2">Data!$F$2:$F$6</definedName>
    <definedName name="Meal_Options">Data!$B$29:$B$38</definedName>
    <definedName name="Meal_Options_1">Data!$B$29:$B$38</definedName>
    <definedName name="Meal_Prices">Data!$D$29:$D$38</definedName>
    <definedName name="p">'Four Oaks Manor'!$7:$7</definedName>
    <definedName name="Payment_Type">Data!$B$11:$B$12</definedName>
    <definedName name="_xlnm.Print_Area" localSheetId="0">'Four Oaks Manor'!$A$2:$D$67</definedName>
    <definedName name="_xlnm.Print_Titles" localSheetId="0">'Four Oaks Manor'!$7:$7</definedName>
    <definedName name="SplitDay">Data!$B$15:$B$16</definedName>
    <definedName name="Tents">Data!$F$25:$F$28</definedName>
    <definedName name="TimeofDay">Data!$B$2:$B$4</definedName>
    <definedName name="Type_of_Event">Data!$F$13:$F$16</definedName>
    <definedName name="Yes_No">Data!$F$9:$F$10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37" i="1"/>
  <c r="C40" i="1" s="1"/>
  <c r="D61" i="1"/>
  <c r="D31" i="1"/>
  <c r="D30" i="1"/>
  <c r="B13" i="1"/>
  <c r="B11" i="1"/>
  <c r="D45" i="1"/>
  <c r="D44" i="1"/>
  <c r="C36" i="1"/>
  <c r="B35" i="1"/>
  <c r="D35" i="1" s="1"/>
  <c r="C32" i="1"/>
  <c r="D32" i="1"/>
  <c r="D20" i="1"/>
  <c r="D21" i="1"/>
  <c r="C22" i="1"/>
  <c r="D22" i="1" s="1"/>
  <c r="D29" i="1"/>
  <c r="C29" i="3"/>
  <c r="C31" i="3"/>
  <c r="C32" i="3"/>
  <c r="C34" i="3"/>
  <c r="C35" i="3"/>
  <c r="C36" i="3"/>
  <c r="C38" i="3"/>
  <c r="C41" i="3"/>
  <c r="C42" i="3"/>
  <c r="D10" i="2"/>
  <c r="E13" i="2"/>
  <c r="E14" i="2"/>
  <c r="E15" i="2"/>
  <c r="D16" i="2"/>
  <c r="E16" i="2" s="1"/>
  <c r="E17" i="2"/>
  <c r="D18" i="2"/>
  <c r="E18" i="2" s="1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9" i="2"/>
  <c r="E50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D18" i="1"/>
  <c r="B19" i="1"/>
  <c r="B17" i="1"/>
  <c r="D17" i="1" s="1"/>
  <c r="D23" i="1"/>
  <c r="D24" i="1"/>
  <c r="B36" i="1"/>
  <c r="B37" i="1"/>
  <c r="B38" i="1"/>
  <c r="C38" i="1"/>
  <c r="B39" i="1"/>
  <c r="C39" i="1"/>
  <c r="A60" i="1"/>
  <c r="B64" i="1"/>
  <c r="C41" i="1" l="1"/>
  <c r="D41" i="1" s="1"/>
  <c r="E67" i="2"/>
  <c r="D43" i="1"/>
  <c r="D37" i="1"/>
  <c r="D14" i="1"/>
  <c r="B16" i="1"/>
  <c r="D38" i="1"/>
  <c r="D19" i="1"/>
  <c r="D16" i="1" s="1"/>
  <c r="D25" i="1" s="1"/>
  <c r="D40" i="1"/>
  <c r="D39" i="1"/>
  <c r="D36" i="1"/>
  <c r="D27" i="1"/>
  <c r="E68" i="2" l="1"/>
  <c r="E69" i="2"/>
  <c r="D46" i="1"/>
  <c r="D28" i="1" l="1"/>
  <c r="D33" i="1" s="1"/>
  <c r="D48" i="1" s="1"/>
  <c r="D49" i="1" l="1"/>
  <c r="D51" i="1" s="1"/>
  <c r="D53" i="1" s="1"/>
  <c r="D62" i="1" s="1"/>
  <c r="D63" i="1" s="1"/>
</calcChain>
</file>

<file path=xl/sharedStrings.xml><?xml version="1.0" encoding="utf-8"?>
<sst xmlns="http://schemas.openxmlformats.org/spreadsheetml/2006/main" count="217" uniqueCount="192">
  <si>
    <t>Name</t>
  </si>
  <si>
    <t>Time of Day</t>
  </si>
  <si>
    <t>Evening</t>
  </si>
  <si>
    <t>Type of Event</t>
  </si>
  <si>
    <t>Wedding &amp; Reception</t>
  </si>
  <si>
    <t>4 Hrs</t>
  </si>
  <si>
    <t>House Sub-Total</t>
  </si>
  <si>
    <t>No</t>
  </si>
  <si>
    <t xml:space="preserve">  Table skirts for 6 ft rectangular tables</t>
  </si>
  <si>
    <t xml:space="preserve">  Table cloths for 6 ft rectangular tables</t>
  </si>
  <si>
    <t>$22.50 each</t>
  </si>
  <si>
    <t xml:space="preserve">  Table cloths for 42 inch round glass tables</t>
  </si>
  <si>
    <t>$14.50 each</t>
  </si>
  <si>
    <t xml:space="preserve">  Table cloths for 60 inch round tables</t>
  </si>
  <si>
    <t>$24 each</t>
  </si>
  <si>
    <t>White Wedding Chairs - Setup and breakdown for Wedding included in rental</t>
  </si>
  <si>
    <t>Yes</t>
  </si>
  <si>
    <t>None</t>
  </si>
  <si>
    <t>Outside Fans</t>
  </si>
  <si>
    <t>$20 each</t>
  </si>
  <si>
    <t>Patio Heaters</t>
  </si>
  <si>
    <t>$35 each</t>
  </si>
  <si>
    <t>Rentals Sub-Total</t>
  </si>
  <si>
    <t xml:space="preserve">  </t>
  </si>
  <si>
    <t>Event Site Coordinator Fee</t>
  </si>
  <si>
    <t>Server Fee</t>
  </si>
  <si>
    <t>Officiant</t>
  </si>
  <si>
    <t>Beer and Wine Station Setup – includes ice and glasses</t>
  </si>
  <si>
    <t>Champagne Glass Flutes - set up for guests on separate table</t>
  </si>
  <si>
    <t>Services Sub-Total</t>
  </si>
  <si>
    <t>Count</t>
  </si>
  <si>
    <t>Price/Guest</t>
  </si>
  <si>
    <t>No Appetizers</t>
  </si>
  <si>
    <t>No Meal</t>
  </si>
  <si>
    <t>Coffee</t>
  </si>
  <si>
    <t>Food Sub-Total</t>
  </si>
  <si>
    <t>GRAND TOTAL</t>
  </si>
  <si>
    <t>DEPOSITS</t>
  </si>
  <si>
    <t>Non-Refundable Four Oaks Manor deposit</t>
  </si>
  <si>
    <t>Payments</t>
  </si>
  <si>
    <t>Check/Cash</t>
  </si>
  <si>
    <t>Payment Amount</t>
  </si>
  <si>
    <t>Non-Refundable Booking Deposit</t>
  </si>
  <si>
    <t>Note: Editable Fields are highlighted in Purple.</t>
  </si>
  <si>
    <t>The prices in this estimate are good for 30 days from the date received.</t>
  </si>
  <si>
    <t>Total</t>
  </si>
  <si>
    <t xml:space="preserve">DATE Needed: </t>
  </si>
  <si>
    <t>Qntty</t>
  </si>
  <si>
    <t>Qtty Needed</t>
  </si>
  <si>
    <t>Price/item</t>
  </si>
  <si>
    <t>Price</t>
  </si>
  <si>
    <t>Tents, Chairs, &amp; Dance Floor</t>
  </si>
  <si>
    <t xml:space="preserve">  Tent – White 20 ft x 30 ft (high peak tent)</t>
  </si>
  <si>
    <t>Solid White  7 ft tall Sides 20 ft long</t>
  </si>
  <si>
    <t>White Cathedral Windowed 7 ft tall Sides 30 ft long</t>
  </si>
  <si>
    <t>Wooden floor for tents available at $1.25 per square foot</t>
  </si>
  <si>
    <t xml:space="preserve">  Tent 10 x 20 – White (frame tent)</t>
  </si>
  <si>
    <t>White Resin Wedding Chairs with cushioned seat</t>
  </si>
  <si>
    <t xml:space="preserve">  Dance Floor – wood laminate flooring – 8 ft x 16 ft – Must be covered</t>
  </si>
  <si>
    <t>Dishes, Glasses, &amp; Flatware</t>
  </si>
  <si>
    <t>Serving Dishes - Varied</t>
  </si>
  <si>
    <t>Serving Bowls - Large Varied</t>
  </si>
  <si>
    <t>Serving Bowls - Small White</t>
  </si>
  <si>
    <t>Serving Utensils - Varied</t>
  </si>
  <si>
    <t>10 in. glass plates</t>
  </si>
  <si>
    <t>7 in. glass plates</t>
  </si>
  <si>
    <t>Flatware (fork, spoon, knife)</t>
  </si>
  <si>
    <t>Drinks</t>
  </si>
  <si>
    <t>Drink Dispensers – Spanish Glass – 3 Gallon</t>
  </si>
  <si>
    <t>Water Glasses</t>
  </si>
  <si>
    <t>Wine Glasses</t>
  </si>
  <si>
    <t>Champagne Flutes – glass</t>
  </si>
  <si>
    <t>Coffee Maker (60 cup)</t>
  </si>
  <si>
    <t>Cups - porcelain mix and match</t>
  </si>
  <si>
    <t>Cups - glass</t>
  </si>
  <si>
    <t>Punch Bowl - Silver</t>
  </si>
  <si>
    <t>Punch Bowl Glasses - glass</t>
  </si>
  <si>
    <t>Items for Serving Food</t>
  </si>
  <si>
    <t>Chaffing Dishes - Rectangular 8 Qt – Electric</t>
  </si>
  <si>
    <t>Chaffing Dishes - Rectangular 8 Qt – Requires Sterno</t>
  </si>
  <si>
    <t>Chaffing Dishes - Round - Requires Sterno</t>
  </si>
  <si>
    <t>Heat Lamp Cutting Board</t>
  </si>
  <si>
    <t xml:space="preserve">  Cake Platforms – Nickle plated – Round or Square</t>
  </si>
  <si>
    <t xml:space="preserve">  Chocolate Fountain </t>
  </si>
  <si>
    <t>Popcorn Popper</t>
  </si>
  <si>
    <t>Tables &amp; Linens</t>
  </si>
  <si>
    <t>6' Rectangular (72 inch x 30 inch – resin)Tables</t>
  </si>
  <si>
    <t>5' Round (60 inches round – resin) Tables</t>
  </si>
  <si>
    <t>Table cloths for 60 inch round tables</t>
  </si>
  <si>
    <t>42” Round Glass Tables</t>
  </si>
  <si>
    <t xml:space="preserve">Square White 70 inch square table cloths </t>
  </si>
  <si>
    <t xml:space="preserve">Square Black 70 inch square table cloths </t>
  </si>
  <si>
    <t xml:space="preserve">  Napkins - White Linen</t>
  </si>
  <si>
    <t>Small lanterns</t>
  </si>
  <si>
    <t>Medium Lanterns</t>
  </si>
  <si>
    <t>Large Lanterns</t>
  </si>
  <si>
    <t>Small Hanging Tear Drop vases</t>
  </si>
  <si>
    <t>Large Hanging Tear Drop vases</t>
  </si>
  <si>
    <t>Heaters</t>
  </si>
  <si>
    <t>Commercial Heater (115,000 BTU stand alone) – Fuel extra</t>
  </si>
  <si>
    <t>Patio Heater (40,000 BTU stand alone) – Fuel extra</t>
  </si>
  <si>
    <t>Patio Heater (25,000 BTU table mounted) – Fuel extra</t>
  </si>
  <si>
    <t>Sub-Total</t>
  </si>
  <si>
    <t>Tax (Gwinnett County rate)</t>
  </si>
  <si>
    <t>Payment for these rental items is due no less than 5 days before the event.</t>
  </si>
  <si>
    <t>Length of Event</t>
  </si>
  <si>
    <t>Mid Day</t>
  </si>
  <si>
    <t>1 Hr</t>
  </si>
  <si>
    <t>2 Hrs</t>
  </si>
  <si>
    <t>All Day</t>
  </si>
  <si>
    <t>3 Hrs</t>
  </si>
  <si>
    <t>Choc Fountain</t>
  </si>
  <si>
    <t>5 Hrs</t>
  </si>
  <si>
    <t>Yes_No</t>
  </si>
  <si>
    <t>Payment</t>
  </si>
  <si>
    <t>Credit Card</t>
  </si>
  <si>
    <t>Wedding</t>
  </si>
  <si>
    <t>Reception</t>
  </si>
  <si>
    <t>Rehearsal Dinner</t>
  </si>
  <si>
    <t>Additional Choices</t>
  </si>
  <si>
    <t>Day or Evening</t>
  </si>
  <si>
    <t>Saturday Mid-Day (Completed by 2:00 pm)</t>
  </si>
  <si>
    <t>Saturday Evening</t>
  </si>
  <si>
    <t>Tents</t>
  </si>
  <si>
    <t>Meal Options</t>
  </si>
  <si>
    <t>Prices</t>
  </si>
  <si>
    <t>Hi-Tea: Baked Ham or Sausage, Eggs, Seasonal Fruit &amp; Grits</t>
  </si>
  <si>
    <t>Brunch: Baked Ham, Quiche, Chicken Pasta Florentine, Fruit , Cinnamon Rolls, Croissants &amp; Bagels</t>
  </si>
  <si>
    <t>Max1</t>
  </si>
  <si>
    <t>Low Country Boil</t>
  </si>
  <si>
    <t>Max2</t>
  </si>
  <si>
    <t>Appetizers</t>
  </si>
  <si>
    <t>Fresh Fruit, Cheese &amp; Crackers</t>
  </si>
  <si>
    <t>Light Hors D’Oeuvres: Fruit &amp; Cheese, Bruchetta, Spinach Dip, &amp;  Chicken w/Dipping Sauces</t>
  </si>
  <si>
    <t>Max3</t>
  </si>
  <si>
    <t>Heavy Hors D’Oeuvres: Fruit &amp; Cheese, Bruchetta, Crudites, Spinach Dip, Meat Balls, and Chicken w/Dipping Sauces</t>
  </si>
  <si>
    <t>Dessert Option</t>
  </si>
  <si>
    <t>Punch</t>
  </si>
  <si>
    <t>Max4</t>
  </si>
  <si>
    <t>Popcorn</t>
  </si>
  <si>
    <t>Chocolate Fountain (mixed fruit &amp; various treats) Min. $100</t>
  </si>
  <si>
    <r>
      <t xml:space="preserve">                                            </t>
    </r>
    <r>
      <rPr>
        <b/>
        <sz val="12"/>
        <rFont val="Lucida Calligraphy"/>
        <family val="4"/>
        <charset val="1"/>
      </rPr>
      <t xml:space="preserve"> Four Oaks Manor    </t>
    </r>
    <r>
      <rPr>
        <sz val="10"/>
        <rFont val="Arial"/>
        <family val="2"/>
        <charset val="1"/>
      </rPr>
      <t xml:space="preserve">           </t>
    </r>
    <r>
      <rPr>
        <b/>
        <sz val="12"/>
        <rFont val="Lucida Calligraphy"/>
        <family val="4"/>
        <charset val="1"/>
      </rPr>
      <t>770-614-7328</t>
    </r>
  </si>
  <si>
    <r>
      <t xml:space="preserve">                                                                            </t>
    </r>
    <r>
      <rPr>
        <sz val="10"/>
        <rFont val="Calibri Light"/>
        <family val="2"/>
        <charset val="1"/>
      </rPr>
      <t xml:space="preserve"> www.fouroaksmanor.com</t>
    </r>
  </si>
  <si>
    <t>Tax Sub-Total</t>
  </si>
  <si>
    <t>FOOD:</t>
  </si>
  <si>
    <t>TAX:</t>
  </si>
  <si>
    <t>Coffee/Dessert/Chocolate Fountain/Pop Corn:</t>
  </si>
  <si>
    <t>SERVICES:</t>
  </si>
  <si>
    <t>$70 each</t>
  </si>
  <si>
    <t>Farm House Tables</t>
  </si>
  <si>
    <t xml:space="preserve">  Tax  (House, Rentals, Services, Decorations, Food)</t>
  </si>
  <si>
    <t>TOTAL (House, Rentals, Services, Decorations, Food, Tax)</t>
  </si>
  <si>
    <t>$4 each</t>
  </si>
  <si>
    <t>Rental Items</t>
  </si>
  <si>
    <t>Dinner: Select one Chicken and one Pork Tenderloin entrée and any 3 sides.</t>
  </si>
  <si>
    <t xml:space="preserve">Prime Angus Beef Tenderloin - and any three sides.  </t>
  </si>
  <si>
    <t>Fire Pit &amp; Smores</t>
  </si>
  <si>
    <t>Fire Pit (No Smores)</t>
  </si>
  <si>
    <r>
      <t>Luncheon: C</t>
    </r>
    <r>
      <rPr>
        <sz val="10"/>
        <color indexed="18"/>
        <rFont val="Arial"/>
        <family val="2"/>
        <charset val="1"/>
      </rPr>
      <t>hicken salad with croissant, fruit &amp; green beans, or pasta salad</t>
    </r>
  </si>
  <si>
    <t>Barbecue (Pork &amp; Chicken) 2 Sides</t>
  </si>
  <si>
    <t>Beverage Station (Lemonade, Tea, Water)</t>
  </si>
  <si>
    <t>Dinner Appetizers: Cheese &amp; Crackers, Seasonal Fruit &amp; Bruschetta</t>
  </si>
  <si>
    <t>Dessert Reception: Cheese Cake, Pie, Fruit, Ice Cream &amp; Toppings</t>
  </si>
  <si>
    <t>Tasting</t>
  </si>
  <si>
    <t xml:space="preserve">Date: </t>
  </si>
  <si>
    <t>Mini Dessert</t>
  </si>
  <si>
    <t>Chicken Pasta Dinner: Choice of pasta with grilled chicken in cream sauce with salad &amp; rolls</t>
  </si>
  <si>
    <t>Payment Due at Second Meeting</t>
  </si>
  <si>
    <t>Payment Due at Final Meeting</t>
  </si>
  <si>
    <t>Linens (Includes Tables, Linens, and Dinnerware)</t>
  </si>
  <si>
    <t>Length of the Event</t>
  </si>
  <si>
    <t>Compatibility Report for Website_WeddingTool10.26.2021.xls</t>
  </si>
  <si>
    <t>Run on 10/26/2021 14:46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</si>
  <si>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</si>
  <si>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</si>
  <si>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</si>
  <si>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</si>
  <si>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</si>
  <si>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Four Oaks Manor'!A49</t>
  </si>
  <si>
    <t>Excel 97-2003</t>
  </si>
  <si>
    <t>RENTAL ITEMS</t>
  </si>
  <si>
    <t>Tent Deposit*</t>
  </si>
  <si>
    <t>Security Deposit*</t>
  </si>
  <si>
    <t>Tent 20 x 40</t>
  </si>
  <si>
    <t>*Security Deposit (Refundable after checkout)</t>
  </si>
  <si>
    <t>$2/Guest</t>
  </si>
  <si>
    <t>$4/Guest</t>
  </si>
  <si>
    <t>Vendor Plates - (Drink &amp; Meal)</t>
  </si>
  <si>
    <t>Childs Plate - (9 &amp; under)</t>
  </si>
  <si>
    <t>Number of Guests (Including Bride &amp; Groom)</t>
  </si>
  <si>
    <t>Childs Plate - (9 &amp; under) - Same Price as Dinner Package</t>
  </si>
  <si>
    <t>Due at Rehearsal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</si>
</sst>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dddd&quot;, &quot;mmmm\ dd&quot;, &quot;yyyy"/>
    <numFmt numFmtId="165" formatCode="&quot; $&quot;#,##0.00\ ;&quot; $(&quot;#,##0.00\);&quot; $-&quot;#\ ;@\ "/>
    <numFmt numFmtId="166" formatCode="&quot; $&quot;#,##0\ ;&quot; $(&quot;#,##0\);&quot; $-&quot;#\ ;@\ "/>
    <numFmt numFmtId="167" formatCode="ddd&quot;, &quot;mmm\ d&quot;, &quot;yy"/>
    <numFmt numFmtId="168" formatCode="[$$-409]#,##0.00;[Red]\-[$$-409]#,##0.00"/>
  </numFmts>
  <fonts count="27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b/>
      <i/>
      <sz val="9"/>
      <name val="Arial"/>
      <family val="2"/>
      <charset val="1"/>
    </font>
    <font>
      <sz val="9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17"/>
      <name val="Arial"/>
      <family val="2"/>
      <charset val="1"/>
    </font>
    <font>
      <b/>
      <sz val="9"/>
      <color indexed="17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sz val="9"/>
      <color indexed="2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25"/>
      <name val="Arial"/>
      <family val="2"/>
      <charset val="1"/>
    </font>
    <font>
      <b/>
      <sz val="9"/>
      <color indexed="12"/>
      <name val="Arial"/>
      <family val="2"/>
      <charset val="1"/>
    </font>
    <font>
      <b/>
      <i/>
      <u/>
      <sz val="9"/>
      <color indexed="17"/>
      <name val="Arial"/>
      <family val="2"/>
      <charset val="1"/>
    </font>
    <font>
      <sz val="10"/>
      <color indexed="12"/>
      <name val="Arial"/>
      <family val="2"/>
      <charset val="1"/>
    </font>
    <font>
      <b/>
      <i/>
      <u/>
      <sz val="9"/>
      <color indexed="12"/>
      <name val="Arial"/>
      <family val="2"/>
      <charset val="1"/>
    </font>
    <font>
      <sz val="10"/>
      <color indexed="18"/>
      <name val="Arial"/>
      <family val="2"/>
      <charset val="1"/>
    </font>
    <font>
      <u/>
      <sz val="10"/>
      <name val="Arial"/>
      <family val="2"/>
      <charset val="1"/>
    </font>
    <font>
      <b/>
      <sz val="12"/>
      <name val="Lucida Calligraphy"/>
      <family val="4"/>
      <charset val="1"/>
    </font>
    <font>
      <sz val="10"/>
      <name val="Calibri Light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9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7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5" fontId="1" fillId="0" borderId="0"/>
    <xf numFmtId="0" fontId="1" fillId="0" borderId="0"/>
    <xf numFmtId="0" fontId="26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2"/>
    <xf numFmtId="14" fontId="1" fillId="0" borderId="0" xfId="2" applyNumberFormat="1"/>
    <xf numFmtId="1" fontId="1" fillId="0" borderId="0" xfId="2" applyNumberFormat="1"/>
    <xf numFmtId="0" fontId="2" fillId="0" borderId="1" xfId="2" applyFont="1" applyBorder="1" applyProtection="1">
      <protection locked="0"/>
    </xf>
    <xf numFmtId="0" fontId="3" fillId="0" borderId="1" xfId="2" applyFont="1" applyBorder="1" applyAlignment="1">
      <alignment horizontal="center"/>
    </xf>
    <xf numFmtId="0" fontId="1" fillId="0" borderId="0" xfId="2" applyAlignment="1">
      <alignment horizontal="center" wrapText="1"/>
    </xf>
    <xf numFmtId="0" fontId="4" fillId="0" borderId="1" xfId="2" applyFont="1" applyBorder="1" applyAlignment="1">
      <alignment horizontal="right"/>
    </xf>
    <xf numFmtId="0" fontId="4" fillId="2" borderId="2" xfId="2" applyFont="1" applyFill="1" applyBorder="1" applyAlignment="1" applyProtection="1">
      <alignment horizontal="center"/>
      <protection locked="0"/>
    </xf>
    <xf numFmtId="165" fontId="6" fillId="0" borderId="1" xfId="1" applyFont="1" applyBorder="1" applyProtection="1">
      <protection hidden="1"/>
    </xf>
    <xf numFmtId="0" fontId="6" fillId="0" borderId="1" xfId="2" applyFont="1" applyBorder="1" applyAlignment="1">
      <alignment horizontal="left" indent="1"/>
    </xf>
    <xf numFmtId="14" fontId="1" fillId="0" borderId="0" xfId="2" applyNumberFormat="1" applyAlignment="1">
      <alignment wrapText="1"/>
    </xf>
    <xf numFmtId="1" fontId="1" fillId="0" borderId="0" xfId="2" applyNumberFormat="1" applyAlignment="1">
      <alignment wrapText="1"/>
    </xf>
    <xf numFmtId="0" fontId="5" fillId="2" borderId="1" xfId="2" applyFont="1" applyFill="1" applyBorder="1" applyAlignment="1" applyProtection="1">
      <alignment horizontal="left" indent="1"/>
      <protection locked="0"/>
    </xf>
    <xf numFmtId="0" fontId="5" fillId="2" borderId="1" xfId="2" applyFont="1" applyFill="1" applyBorder="1" applyAlignment="1" applyProtection="1">
      <alignment horizontal="left" indent="1"/>
      <protection locked="0" hidden="1"/>
    </xf>
    <xf numFmtId="165" fontId="4" fillId="4" borderId="1" xfId="1" applyFont="1" applyFill="1" applyBorder="1" applyProtection="1">
      <protection hidden="1"/>
    </xf>
    <xf numFmtId="0" fontId="4" fillId="3" borderId="1" xfId="2" applyFont="1" applyFill="1" applyBorder="1"/>
    <xf numFmtId="0" fontId="6" fillId="0" borderId="1" xfId="2" applyFont="1" applyBorder="1"/>
    <xf numFmtId="165" fontId="6" fillId="0" borderId="1" xfId="1" applyFont="1" applyBorder="1"/>
    <xf numFmtId="0" fontId="6" fillId="2" borderId="1" xfId="0" applyFont="1" applyFill="1" applyBorder="1" applyAlignment="1" applyProtection="1">
      <alignment horizontal="center"/>
      <protection locked="0" hidden="1"/>
    </xf>
    <xf numFmtId="165" fontId="6" fillId="0" borderId="1" xfId="1" applyFont="1" applyBorder="1" applyAlignment="1">
      <alignment horizontal="center"/>
    </xf>
    <xf numFmtId="0" fontId="6" fillId="0" borderId="4" xfId="2" applyFont="1" applyBorder="1" applyAlignment="1">
      <alignment horizontal="left" indent="1"/>
    </xf>
    <xf numFmtId="165" fontId="8" fillId="0" borderId="1" xfId="1" applyFont="1" applyBorder="1" applyAlignment="1">
      <alignment horizontal="center"/>
    </xf>
    <xf numFmtId="165" fontId="8" fillId="0" borderId="1" xfId="1" applyFont="1" applyBorder="1" applyProtection="1">
      <protection hidden="1"/>
    </xf>
    <xf numFmtId="0" fontId="8" fillId="0" borderId="1" xfId="2" applyFont="1" applyBorder="1" applyAlignment="1">
      <alignment horizontal="left" indent="2"/>
    </xf>
    <xf numFmtId="0" fontId="9" fillId="2" borderId="5" xfId="2" applyFont="1" applyFill="1" applyBorder="1" applyAlignment="1" applyProtection="1">
      <alignment horizontal="center"/>
      <protection locked="0" hidden="1"/>
    </xf>
    <xf numFmtId="0" fontId="8" fillId="2" borderId="1" xfId="2" applyFont="1" applyFill="1" applyBorder="1" applyAlignment="1" applyProtection="1">
      <alignment horizontal="center"/>
      <protection locked="0"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6" fillId="0" borderId="1" xfId="2" applyFont="1" applyBorder="1" applyAlignment="1">
      <alignment horizontal="left" indent="2"/>
    </xf>
    <xf numFmtId="0" fontId="6" fillId="0" borderId="1" xfId="0" applyFont="1" applyBorder="1" applyAlignment="1">
      <alignment horizontal="left" indent="1"/>
    </xf>
    <xf numFmtId="165" fontId="6" fillId="0" borderId="1" xfId="1" applyFont="1" applyBorder="1" applyAlignment="1" applyProtection="1">
      <alignment horizontal="center"/>
      <protection hidden="1"/>
    </xf>
    <xf numFmtId="166" fontId="6" fillId="0" borderId="1" xfId="1" applyNumberFormat="1" applyFont="1" applyBorder="1" applyAlignment="1">
      <alignment horizontal="center"/>
    </xf>
    <xf numFmtId="0" fontId="6" fillId="2" borderId="1" xfId="2" applyFont="1" applyFill="1" applyBorder="1" applyProtection="1">
      <protection hidden="1"/>
    </xf>
    <xf numFmtId="165" fontId="6" fillId="2" borderId="1" xfId="1" applyFont="1" applyFill="1" applyBorder="1" applyProtection="1">
      <protection hidden="1"/>
    </xf>
    <xf numFmtId="0" fontId="6" fillId="2" borderId="1" xfId="2" applyFont="1" applyFill="1" applyBorder="1" applyProtection="1">
      <protection locked="0" hidden="1"/>
    </xf>
    <xf numFmtId="165" fontId="6" fillId="2" borderId="1" xfId="1" applyFont="1" applyFill="1" applyBorder="1" applyProtection="1">
      <protection locked="0" hidden="1"/>
    </xf>
    <xf numFmtId="0" fontId="6" fillId="2" borderId="1" xfId="0" applyFont="1" applyFill="1" applyBorder="1" applyProtection="1">
      <protection hidden="1"/>
    </xf>
    <xf numFmtId="9" fontId="6" fillId="0" borderId="1" xfId="2" applyNumberFormat="1" applyFont="1" applyBorder="1"/>
    <xf numFmtId="165" fontId="4" fillId="0" borderId="1" xfId="1" applyFont="1" applyBorder="1" applyProtection="1">
      <protection hidden="1"/>
    </xf>
    <xf numFmtId="9" fontId="10" fillId="0" borderId="1" xfId="2" applyNumberFormat="1" applyFont="1" applyBorder="1"/>
    <xf numFmtId="165" fontId="10" fillId="0" borderId="1" xfId="1" applyFont="1" applyBorder="1"/>
    <xf numFmtId="165" fontId="11" fillId="0" borderId="1" xfId="1" applyFont="1" applyBorder="1" applyProtection="1">
      <protection hidden="1"/>
    </xf>
    <xf numFmtId="0" fontId="4" fillId="0" borderId="1" xfId="2" applyFont="1" applyBorder="1"/>
    <xf numFmtId="165" fontId="12" fillId="0" borderId="1" xfId="1" applyFont="1" applyBorder="1" applyProtection="1">
      <protection hidden="1"/>
    </xf>
    <xf numFmtId="4" fontId="1" fillId="0" borderId="0" xfId="2" applyNumberFormat="1"/>
    <xf numFmtId="0" fontId="13" fillId="0" borderId="1" xfId="2" applyFont="1" applyBorder="1"/>
    <xf numFmtId="0" fontId="14" fillId="0" borderId="1" xfId="2" applyFont="1" applyBorder="1" applyAlignment="1">
      <alignment horizontal="left" indent="1"/>
    </xf>
    <xf numFmtId="0" fontId="14" fillId="0" borderId="1" xfId="2" applyFont="1" applyBorder="1"/>
    <xf numFmtId="165" fontId="14" fillId="0" borderId="1" xfId="1" applyFont="1" applyBorder="1" applyProtection="1">
      <protection hidden="1"/>
    </xf>
    <xf numFmtId="0" fontId="15" fillId="0" borderId="1" xfId="2" applyFont="1" applyBorder="1" applyAlignment="1">
      <alignment horizontal="left" indent="1"/>
    </xf>
    <xf numFmtId="0" fontId="15" fillId="0" borderId="1" xfId="2" applyFont="1" applyBorder="1"/>
    <xf numFmtId="165" fontId="15" fillId="0" borderId="1" xfId="1" applyFont="1" applyBorder="1" applyProtection="1">
      <protection hidden="1"/>
    </xf>
    <xf numFmtId="164" fontId="4" fillId="5" borderId="1" xfId="2" applyNumberFormat="1" applyFont="1" applyFill="1" applyBorder="1" applyAlignment="1" applyProtection="1">
      <alignment horizontal="right" shrinkToFit="1"/>
      <protection locked="0" hidden="1"/>
    </xf>
    <xf numFmtId="2" fontId="4" fillId="0" borderId="1" xfId="2" applyNumberFormat="1" applyFont="1" applyBorder="1" applyAlignment="1" applyProtection="1">
      <alignment horizontal="right" shrinkToFit="1"/>
      <protection locked="0"/>
    </xf>
    <xf numFmtId="0" fontId="16" fillId="0" borderId="1" xfId="2" applyFont="1" applyBorder="1" applyAlignment="1" applyProtection="1">
      <alignment horizontal="right"/>
      <protection hidden="1"/>
    </xf>
    <xf numFmtId="165" fontId="16" fillId="0" borderId="1" xfId="1" applyFont="1" applyBorder="1" applyProtection="1">
      <protection hidden="1"/>
    </xf>
    <xf numFmtId="164" fontId="4" fillId="0" borderId="1" xfId="2" applyNumberFormat="1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165" fontId="1" fillId="0" borderId="0" xfId="2" applyNumberFormat="1"/>
    <xf numFmtId="165" fontId="4" fillId="0" borderId="1" xfId="2" applyNumberFormat="1" applyFont="1" applyBorder="1" applyProtection="1">
      <protection hidden="1"/>
    </xf>
    <xf numFmtId="0" fontId="17" fillId="0" borderId="1" xfId="2" applyFont="1" applyBorder="1" applyAlignment="1" applyProtection="1">
      <alignment horizontal="right"/>
      <protection hidden="1"/>
    </xf>
    <xf numFmtId="165" fontId="17" fillId="0" borderId="1" xfId="2" applyNumberFormat="1" applyFont="1" applyBorder="1" applyProtection="1">
      <protection hidden="1"/>
    </xf>
    <xf numFmtId="165" fontId="6" fillId="2" borderId="5" xfId="1" applyFont="1" applyFill="1" applyBorder="1" applyProtection="1">
      <protection locked="0"/>
    </xf>
    <xf numFmtId="0" fontId="6" fillId="0" borderId="0" xfId="2" applyFont="1"/>
    <xf numFmtId="0" fontId="18" fillId="0" borderId="5" xfId="2" applyFont="1" applyBorder="1"/>
    <xf numFmtId="0" fontId="1" fillId="2" borderId="0" xfId="2" applyFill="1"/>
    <xf numFmtId="0" fontId="19" fillId="6" borderId="0" xfId="2" applyFont="1" applyFill="1" applyAlignment="1">
      <alignment wrapText="1"/>
    </xf>
    <xf numFmtId="0" fontId="1" fillId="6" borderId="0" xfId="2" applyFill="1"/>
    <xf numFmtId="0" fontId="2" fillId="6" borderId="1" xfId="2" applyFont="1" applyFill="1" applyBorder="1"/>
    <xf numFmtId="0" fontId="6" fillId="6" borderId="5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6" borderId="1" xfId="2" applyFont="1" applyFill="1" applyBorder="1" applyAlignment="1">
      <alignment horizontal="left" indent="2"/>
    </xf>
    <xf numFmtId="0" fontId="6" fillId="6" borderId="1" xfId="2" applyFont="1" applyFill="1" applyBorder="1"/>
    <xf numFmtId="165" fontId="6" fillId="6" borderId="1" xfId="1" applyFont="1" applyFill="1" applyBorder="1"/>
    <xf numFmtId="0" fontId="6" fillId="0" borderId="1" xfId="2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1" xfId="2" applyFont="1" applyBorder="1" applyAlignment="1" applyProtection="1">
      <alignment horizontal="left" indent="1"/>
      <protection locked="0" hidden="1"/>
    </xf>
    <xf numFmtId="0" fontId="6" fillId="0" borderId="1" xfId="0" applyFont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left" indent="1"/>
    </xf>
    <xf numFmtId="0" fontId="6" fillId="0" borderId="1" xfId="2" applyFont="1" applyBorder="1" applyAlignment="1">
      <alignment wrapText="1"/>
    </xf>
    <xf numFmtId="0" fontId="6" fillId="6" borderId="1" xfId="2" applyFont="1" applyFill="1" applyBorder="1" applyAlignment="1">
      <alignment horizontal="left" indent="1"/>
    </xf>
    <xf numFmtId="165" fontId="4" fillId="0" borderId="1" xfId="1" applyFont="1" applyBorder="1"/>
    <xf numFmtId="0" fontId="20" fillId="0" borderId="0" xfId="2" applyFont="1"/>
    <xf numFmtId="0" fontId="18" fillId="0" borderId="0" xfId="2" applyFont="1"/>
    <xf numFmtId="0" fontId="1" fillId="7" borderId="5" xfId="2" applyFill="1" applyBorder="1"/>
    <xf numFmtId="0" fontId="1" fillId="7" borderId="5" xfId="2" applyFill="1" applyBorder="1" applyAlignment="1">
      <alignment horizontal="center"/>
    </xf>
    <xf numFmtId="0" fontId="1" fillId="0" borderId="5" xfId="2" applyBorder="1"/>
    <xf numFmtId="0" fontId="5" fillId="0" borderId="1" xfId="2" applyFont="1" applyBorder="1" applyAlignment="1">
      <alignment horizontal="left" indent="1"/>
    </xf>
    <xf numFmtId="0" fontId="1" fillId="0" borderId="0" xfId="2" applyAlignment="1">
      <alignment horizontal="center"/>
    </xf>
    <xf numFmtId="0" fontId="5" fillId="0" borderId="0" xfId="2" applyFont="1" applyAlignment="1">
      <alignment horizontal="left" indent="1"/>
    </xf>
    <xf numFmtId="0" fontId="5" fillId="0" borderId="6" xfId="2" applyFont="1" applyBorder="1" applyAlignment="1">
      <alignment horizontal="left" indent="1"/>
    </xf>
    <xf numFmtId="168" fontId="1" fillId="0" borderId="5" xfId="2" applyNumberFormat="1" applyBorder="1"/>
    <xf numFmtId="0" fontId="1" fillId="0" borderId="5" xfId="2" applyBorder="1" applyAlignment="1">
      <alignment wrapText="1"/>
    </xf>
    <xf numFmtId="0" fontId="1" fillId="0" borderId="5" xfId="2" applyBorder="1" applyAlignment="1">
      <alignment horizontal="left"/>
    </xf>
    <xf numFmtId="0" fontId="22" fillId="0" borderId="5" xfId="2" applyFont="1" applyBorder="1" applyAlignment="1">
      <alignment horizontal="left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13" xfId="3" quotePrefix="1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6" fontId="1" fillId="0" borderId="5" xfId="2" applyNumberFormat="1" applyBorder="1"/>
    <xf numFmtId="0" fontId="1" fillId="0" borderId="0" xfId="2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167" fontId="4" fillId="0" borderId="1" xfId="2" applyNumberFormat="1" applyFont="1" applyBorder="1" applyAlignment="1" applyProtection="1">
      <alignment horizontal="left"/>
      <protection hidden="1"/>
    </xf>
    <xf numFmtId="0" fontId="4" fillId="4" borderId="1" xfId="2" applyFont="1" applyFill="1" applyBorder="1" applyAlignment="1">
      <alignment horizontal="center"/>
    </xf>
    <xf numFmtId="0" fontId="6" fillId="0" borderId="1" xfId="2" applyFont="1" applyBorder="1" applyProtection="1">
      <protection locked="0" hidden="1"/>
    </xf>
    <xf numFmtId="164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4" fillId="3" borderId="3" xfId="2" applyFont="1" applyFill="1" applyBorder="1" applyAlignment="1">
      <alignment horizontal="left"/>
    </xf>
    <xf numFmtId="1" fontId="1" fillId="0" borderId="0" xfId="2" applyNumberFormat="1" applyAlignment="1">
      <alignment horizontal="center" wrapText="1"/>
    </xf>
    <xf numFmtId="165" fontId="1" fillId="0" borderId="2" xfId="1" applyBorder="1"/>
    <xf numFmtId="165" fontId="1" fillId="0" borderId="7" xfId="1" applyBorder="1"/>
    <xf numFmtId="167" fontId="17" fillId="0" borderId="1" xfId="2" applyNumberFormat="1" applyFont="1" applyBorder="1" applyAlignment="1" applyProtection="1">
      <alignment horizontal="center"/>
      <protection hidden="1"/>
    </xf>
    <xf numFmtId="0" fontId="7" fillId="0" borderId="1" xfId="2" applyFont="1" applyBorder="1" applyAlignment="1" applyProtection="1">
      <alignment horizontal="center"/>
      <protection locked="0"/>
    </xf>
    <xf numFmtId="0" fontId="12" fillId="8" borderId="2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8" xfId="2" applyFont="1" applyFill="1" applyBorder="1" applyAlignment="1">
      <alignment horizontal="center"/>
    </xf>
    <xf numFmtId="0" fontId="4" fillId="2" borderId="1" xfId="2" applyFont="1" applyFill="1" applyBorder="1" applyAlignment="1" applyProtection="1">
      <alignment horizontal="center"/>
      <protection locked="0"/>
    </xf>
    <xf numFmtId="14" fontId="16" fillId="0" borderId="1" xfId="2" applyNumberFormat="1" applyFont="1" applyBorder="1" applyAlignment="1">
      <alignment horizontal="left"/>
    </xf>
    <xf numFmtId="167" fontId="4" fillId="0" borderId="1" xfId="2" applyNumberFormat="1" applyFont="1" applyBorder="1" applyAlignment="1" applyProtection="1">
      <alignment horizontal="left" wrapText="1"/>
      <protection hidden="1"/>
    </xf>
    <xf numFmtId="0" fontId="2" fillId="2" borderId="0" xfId="2" applyFont="1" applyFill="1"/>
    <xf numFmtId="164" fontId="6" fillId="6" borderId="5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7" borderId="5" xfId="2" applyFill="1" applyBorder="1"/>
    <xf numFmtId="0" fontId="1" fillId="0" borderId="5" xfId="2" applyBorder="1"/>
  </cellXfs>
  <cellStyles count="4">
    <cellStyle name="Currency" xfId="1" builtinId="4"/>
    <cellStyle name="Excel Built-in Normal 1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1196" name="Graphics 2">
          <a:extLst>
            <a:ext uri="{FF2B5EF4-FFF2-40B4-BE49-F238E27FC236}">
              <a16:creationId xmlns:a16="http://schemas.microsoft.com/office/drawing/2014/main" id="{2CB29A9F-67A2-452D-81CD-8B946879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67640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7"/>
  <sheetViews>
    <sheetView tabSelected="1" zoomScale="115" zoomScaleNormal="115" workbookViewId="0">
      <selection activeCell="A10" sqref="A10:D10"/>
    </sheetView>
  </sheetViews>
  <sheetFormatPr defaultColWidth="8.88671875" defaultRowHeight="13.2" x14ac:dyDescent="0.25"/>
  <cols>
    <col min="1" max="1" width="67" style="1" customWidth="1"/>
    <col min="2" max="2" width="10.44140625" style="1" customWidth="1"/>
    <col min="3" max="3" width="11" style="1" customWidth="1"/>
    <col min="4" max="4" width="18.33203125" style="1" customWidth="1"/>
    <col min="5" max="5" width="9.109375" style="1" customWidth="1"/>
    <col min="6" max="6" width="26.109375" style="1" customWidth="1"/>
    <col min="7" max="8" width="10.109375" style="1" customWidth="1"/>
    <col min="9" max="9" width="15.6640625" style="1" customWidth="1"/>
    <col min="10" max="10" width="8.88671875" style="1"/>
    <col min="11" max="11" width="4.44140625" style="1" customWidth="1"/>
    <col min="12" max="16384" width="8.88671875" style="1"/>
  </cols>
  <sheetData>
    <row r="1" spans="1:11" x14ac:dyDescent="0.25">
      <c r="A1"/>
      <c r="B1"/>
      <c r="C1"/>
      <c r="D1"/>
    </row>
    <row r="6" spans="1:11" ht="20.399999999999999" customHeight="1" x14ac:dyDescent="0.45">
      <c r="A6" s="110" t="s">
        <v>141</v>
      </c>
      <c r="B6" s="110"/>
      <c r="E6" s="2"/>
      <c r="F6" s="3"/>
    </row>
    <row r="7" spans="1:11" ht="15.6" customHeight="1" x14ac:dyDescent="0.3">
      <c r="A7" s="89" t="s">
        <v>142</v>
      </c>
      <c r="E7" s="2"/>
    </row>
    <row r="8" spans="1:11" ht="15.6" customHeight="1" x14ac:dyDescent="0.3">
      <c r="A8" s="4" t="s">
        <v>0</v>
      </c>
      <c r="B8" s="5" t="s">
        <v>1</v>
      </c>
      <c r="C8" s="117" t="s">
        <v>2</v>
      </c>
      <c r="D8" s="117"/>
      <c r="E8" s="2"/>
      <c r="F8" s="3"/>
      <c r="G8" s="6"/>
      <c r="H8" s="6"/>
    </row>
    <row r="9" spans="1:11" ht="14.25" customHeight="1" x14ac:dyDescent="0.25">
      <c r="A9" s="7" t="s">
        <v>189</v>
      </c>
      <c r="B9" s="8">
        <v>150</v>
      </c>
      <c r="C9" s="118">
        <v>45584</v>
      </c>
      <c r="D9" s="118"/>
      <c r="E9" s="2"/>
      <c r="F9" s="120"/>
      <c r="G9" s="120"/>
      <c r="H9" s="120"/>
      <c r="I9" s="120"/>
      <c r="J9" s="120"/>
      <c r="K9" s="120"/>
    </row>
    <row r="10" spans="1:11" ht="12.75" customHeight="1" x14ac:dyDescent="0.25">
      <c r="A10" s="119" t="s">
        <v>3</v>
      </c>
      <c r="B10" s="119"/>
      <c r="C10" s="119"/>
      <c r="D10" s="119"/>
      <c r="E10" s="2"/>
      <c r="F10" s="11"/>
      <c r="G10" s="12"/>
      <c r="H10" s="12"/>
      <c r="I10" s="12"/>
      <c r="J10" s="12"/>
      <c r="K10" s="12"/>
    </row>
    <row r="11" spans="1:11" x14ac:dyDescent="0.25">
      <c r="A11" s="13" t="s">
        <v>4</v>
      </c>
      <c r="B11" s="121">
        <f>IF(TEXT(C9,"dddd")="Saturday",4500,3000)</f>
        <v>4500</v>
      </c>
      <c r="C11" s="122"/>
      <c r="D11" s="122"/>
      <c r="E11" s="2"/>
      <c r="F11" s="2"/>
      <c r="I11" s="6"/>
    </row>
    <row r="12" spans="1:11" x14ac:dyDescent="0.25">
      <c r="A12" s="119" t="s">
        <v>170</v>
      </c>
      <c r="B12" s="119"/>
      <c r="C12" s="119"/>
      <c r="D12" s="119"/>
      <c r="E12" s="2"/>
      <c r="F12" s="2"/>
      <c r="I12" s="6"/>
    </row>
    <row r="13" spans="1:11" x14ac:dyDescent="0.25">
      <c r="A13" s="14" t="s">
        <v>5</v>
      </c>
      <c r="B13" s="121" t="str">
        <f>IF(A13="5 Hrs", 750,IF(A13="6 Hrs",1500,""))</f>
        <v/>
      </c>
      <c r="C13" s="122"/>
      <c r="D13" s="122"/>
      <c r="F13" s="2"/>
    </row>
    <row r="14" spans="1:11" x14ac:dyDescent="0.25">
      <c r="A14" s="115" t="s">
        <v>6</v>
      </c>
      <c r="B14" s="115"/>
      <c r="C14" s="115"/>
      <c r="D14" s="15">
        <f>SUM(B11:D13)</f>
        <v>4500</v>
      </c>
      <c r="E14" s="2"/>
      <c r="F14" s="2"/>
    </row>
    <row r="15" spans="1:11" x14ac:dyDescent="0.25">
      <c r="A15" s="119" t="s">
        <v>180</v>
      </c>
      <c r="B15" s="119"/>
      <c r="C15" s="119"/>
      <c r="D15" s="119"/>
      <c r="E15" s="2"/>
      <c r="F15" s="2"/>
    </row>
    <row r="16" spans="1:11" x14ac:dyDescent="0.25">
      <c r="A16" s="21" t="s">
        <v>169</v>
      </c>
      <c r="B16" s="19" t="str">
        <f>SUM(B17:B19)&amp;" Tables"</f>
        <v>22 Tables</v>
      </c>
      <c r="C16" s="20"/>
      <c r="D16" s="9">
        <f>SUM(D17:D19)</f>
        <v>520.5</v>
      </c>
      <c r="E16" s="2"/>
      <c r="F16" s="3"/>
      <c r="H16" s="3"/>
    </row>
    <row r="17" spans="1:8" hidden="1" x14ac:dyDescent="0.25">
      <c r="A17" s="24" t="s">
        <v>9</v>
      </c>
      <c r="B17" s="25">
        <f>IF(A11="Wedding",0,IF(B9&gt;136,ROUNDUP((B9-(B18*4+B19*8))/8+3,0),3))</f>
        <v>5</v>
      </c>
      <c r="C17" s="22" t="s">
        <v>10</v>
      </c>
      <c r="D17" s="23">
        <f>IF(B17&lt;&gt;0,(B17*22.5),0)</f>
        <v>112.5</v>
      </c>
      <c r="F17" s="3"/>
      <c r="G17" s="3"/>
      <c r="H17" s="3"/>
    </row>
    <row r="18" spans="1:8" hidden="1" x14ac:dyDescent="0.25">
      <c r="A18" s="24" t="s">
        <v>11</v>
      </c>
      <c r="B18" s="26"/>
      <c r="C18" s="22" t="s">
        <v>12</v>
      </c>
      <c r="D18" s="23">
        <f>IF(B18&lt;&gt;0,(B18*14.5),0)</f>
        <v>0</v>
      </c>
      <c r="F18" s="3"/>
      <c r="G18" s="3"/>
      <c r="H18" s="3"/>
    </row>
    <row r="19" spans="1:8" hidden="1" x14ac:dyDescent="0.25">
      <c r="A19" s="24" t="s">
        <v>13</v>
      </c>
      <c r="B19" s="27">
        <f>IF(A11="Wedding",0,IF(B9&lt;136,ROUNDUP(B9/8,0),17))</f>
        <v>17</v>
      </c>
      <c r="C19" s="22" t="s">
        <v>14</v>
      </c>
      <c r="D19" s="23">
        <f>IF(B19&lt;&gt;"",(B19*24),"")</f>
        <v>408</v>
      </c>
      <c r="F19" s="3"/>
      <c r="G19" s="3"/>
      <c r="H19" s="3"/>
    </row>
    <row r="20" spans="1:8" x14ac:dyDescent="0.25">
      <c r="A20" s="10" t="s">
        <v>15</v>
      </c>
      <c r="B20" s="19" t="s">
        <v>16</v>
      </c>
      <c r="C20" s="20" t="s">
        <v>152</v>
      </c>
      <c r="D20" s="9">
        <f>IF(B20="Yes",(B9*4),0)</f>
        <v>600</v>
      </c>
      <c r="F20" s="3"/>
      <c r="G20" s="3"/>
      <c r="H20" s="3"/>
    </row>
    <row r="21" spans="1:8" x14ac:dyDescent="0.25">
      <c r="A21" s="10" t="s">
        <v>149</v>
      </c>
      <c r="B21" s="19" t="s">
        <v>17</v>
      </c>
      <c r="C21" s="20" t="s">
        <v>148</v>
      </c>
      <c r="D21" s="9">
        <f>IF(B21="None",0,(B21*VALUE(MID(C21,2,3))))</f>
        <v>0</v>
      </c>
      <c r="F21" s="3"/>
      <c r="G21" s="3"/>
      <c r="H21" s="3"/>
    </row>
    <row r="22" spans="1:8" ht="12.75" customHeight="1" x14ac:dyDescent="0.25">
      <c r="A22" s="10" t="s">
        <v>183</v>
      </c>
      <c r="B22" s="19"/>
      <c r="C22" s="20" t="str">
        <f>"$"&amp;IF(OR(AND(C$9&gt;42444,C$9&lt;42536),AND(C$9&gt;42597,C$9&lt;42689),AND(C$9&gt;42809,C$9&lt;42901),AND(C$9&gt;42962,C$9&lt;43054)),325,IF(OR(AND(C$9&gt;43174,C$9&lt;43266),AND(C$9&gt;43343,C$9&lt;43419),AND(C$9&gt;43539,C$9&lt;43631),AND(C$9&gt;43692,C$9&lt;43784)),400,400))&amp;" each"</f>
        <v>$400 each</v>
      </c>
      <c r="D22" s="9">
        <f>IF(B22="None",0,(B22*VALUE(MID(C22,2,3))))</f>
        <v>0</v>
      </c>
    </row>
    <row r="23" spans="1:8" ht="12.75" hidden="1" customHeight="1" x14ac:dyDescent="0.25">
      <c r="A23" s="10" t="s">
        <v>18</v>
      </c>
      <c r="B23" s="19"/>
      <c r="C23" s="20" t="s">
        <v>19</v>
      </c>
      <c r="D23" s="9">
        <f>IF(B23="None",0,B23*20)</f>
        <v>0</v>
      </c>
    </row>
    <row r="24" spans="1:8" ht="12.75" customHeight="1" x14ac:dyDescent="0.25">
      <c r="A24" s="10" t="s">
        <v>20</v>
      </c>
      <c r="B24" s="19"/>
      <c r="C24" s="20" t="s">
        <v>21</v>
      </c>
      <c r="D24" s="9">
        <f>IF(B24="None",0,B24*35)</f>
        <v>0</v>
      </c>
    </row>
    <row r="25" spans="1:8" x14ac:dyDescent="0.25">
      <c r="A25" s="115" t="s">
        <v>22</v>
      </c>
      <c r="B25" s="115"/>
      <c r="C25" s="115"/>
      <c r="D25" s="15">
        <f>D16+SUM(D20:D24)</f>
        <v>1120.5</v>
      </c>
    </row>
    <row r="26" spans="1:8" x14ac:dyDescent="0.25">
      <c r="A26" s="119" t="s">
        <v>147</v>
      </c>
      <c r="B26" s="119"/>
      <c r="C26" s="119"/>
      <c r="D26" s="119"/>
      <c r="E26" s="1" t="s">
        <v>23</v>
      </c>
    </row>
    <row r="27" spans="1:8" x14ac:dyDescent="0.25">
      <c r="A27" s="29" t="s">
        <v>24</v>
      </c>
      <c r="B27" s="116"/>
      <c r="C27" s="116"/>
      <c r="D27" s="9">
        <f>IF(OR(A11="Wedding &amp; Reception",A11="Reception"),300+(B17+B18+B19+1)*12+(VALUE(LEFT(A13,2)-2)*50),IF(A11="Rehearsal Dinner",300,VALUE(LEFT(A13,1)+3)*45))</f>
        <v>676</v>
      </c>
    </row>
    <row r="28" spans="1:8" x14ac:dyDescent="0.25">
      <c r="A28" s="29" t="s">
        <v>25</v>
      </c>
      <c r="B28" s="116"/>
      <c r="C28" s="116"/>
      <c r="D28" s="9">
        <f>IF(A11="Wedding",0,IF(A11="Rehearsal Dinner",ROUNDUP(B9/20,0)*18*VALUE(LEFT(A13,1)+1),IF(D46=0,0,ROUNDUP(B9/16,0)*18*VALUE(LEFT(A13,1)+2))))</f>
        <v>1080</v>
      </c>
    </row>
    <row r="29" spans="1:8" hidden="1" x14ac:dyDescent="0.25">
      <c r="A29" s="29" t="s">
        <v>26</v>
      </c>
      <c r="B29" s="19"/>
      <c r="C29" s="31">
        <v>200</v>
      </c>
      <c r="D29" s="9" t="str">
        <f>IF(B29="Yes",C29,"")</f>
        <v/>
      </c>
    </row>
    <row r="30" spans="1:8" x14ac:dyDescent="0.25">
      <c r="A30" s="29" t="s">
        <v>28</v>
      </c>
      <c r="B30" s="19"/>
      <c r="C30" s="30" t="s">
        <v>185</v>
      </c>
      <c r="D30" s="9" t="str">
        <f>IF(B30="Yes",B9*2,"")</f>
        <v/>
      </c>
    </row>
    <row r="31" spans="1:8" x14ac:dyDescent="0.25">
      <c r="A31" s="29" t="s">
        <v>27</v>
      </c>
      <c r="B31" s="19" t="s">
        <v>16</v>
      </c>
      <c r="C31" s="30" t="s">
        <v>186</v>
      </c>
      <c r="D31" s="9">
        <f>IF(B31="Yes",(4*B9),"")</f>
        <v>600</v>
      </c>
    </row>
    <row r="32" spans="1:8" x14ac:dyDescent="0.25">
      <c r="A32" s="29" t="s">
        <v>156</v>
      </c>
      <c r="B32" s="19" t="s">
        <v>16</v>
      </c>
      <c r="C32" s="31">
        <f>IF(A32="Fire Pit &amp; SMORES",150,100)</f>
        <v>150</v>
      </c>
      <c r="D32" s="9">
        <f>IF(B32="Yes",C32,"")</f>
        <v>150</v>
      </c>
    </row>
    <row r="33" spans="1:256" x14ac:dyDescent="0.25">
      <c r="A33" s="111" t="s">
        <v>29</v>
      </c>
      <c r="B33" s="112"/>
      <c r="C33" s="113"/>
      <c r="D33" s="15">
        <f>SUM(D26:D32)</f>
        <v>2506</v>
      </c>
    </row>
    <row r="34" spans="1:256" x14ac:dyDescent="0.25">
      <c r="A34" s="119" t="s">
        <v>144</v>
      </c>
      <c r="B34" s="119" t="s">
        <v>30</v>
      </c>
      <c r="C34" s="119" t="s">
        <v>31</v>
      </c>
      <c r="D34" s="119"/>
    </row>
    <row r="35" spans="1:256" x14ac:dyDescent="0.25">
      <c r="A35" s="10" t="s">
        <v>160</v>
      </c>
      <c r="B35" s="32">
        <f>IF(A35="None","",$B$9)</f>
        <v>150</v>
      </c>
      <c r="C35" s="33">
        <v>2</v>
      </c>
      <c r="D35" s="9">
        <f t="shared" ref="D35:D40" si="0">IF(B35&lt;&gt;"",(C35*B35),"")</f>
        <v>300</v>
      </c>
    </row>
    <row r="36" spans="1:256" ht="26.25" customHeight="1" x14ac:dyDescent="0.25">
      <c r="A36" s="10" t="s">
        <v>161</v>
      </c>
      <c r="B36" s="32">
        <f>IF(A36="None","",$B$9)</f>
        <v>150</v>
      </c>
      <c r="C36" s="33">
        <f>IF(LEFT(A36,6)="Fresh ",8,IF(LEFT(A36,6)="Dinner",9,IF(LEFT(A36,6)="Desser",15.5,IF(LEFT(A36,7)="Light H",19.5,IF(LEFT(A36,7)="Heavy H",26,0)))))</f>
        <v>9</v>
      </c>
      <c r="D36" s="9">
        <f t="shared" si="0"/>
        <v>1350</v>
      </c>
    </row>
    <row r="37" spans="1:256" x14ac:dyDescent="0.25">
      <c r="A37" s="10" t="s">
        <v>154</v>
      </c>
      <c r="B37" s="32">
        <f>IF(A37="None","",IF(LEFT(A41,5)="Child",$B$9-B41,$B$9))</f>
        <v>150</v>
      </c>
      <c r="C37" s="33">
        <f>IF(LEFT(A37,6)="Lunche",13.5,IF(OR(LEFT(A37,10)="Chicken Pa",LEFT(A37,6)="Hi-Tea",A37="Barbecue (Pork &amp; Chicken) 2 Sides"),30,IF(OR(LEFT(A37,10)="Dinner: Se",A37="Low Country Boil",LEFT(A37,6)="Brunch"),32,IF(LEFT(A37,10)="Dinner &amp; P",32,IF(LEFT(A37,10)="Prime Angu",45,0)))))</f>
        <v>32</v>
      </c>
      <c r="D37" s="9">
        <f t="shared" si="0"/>
        <v>4800</v>
      </c>
    </row>
    <row r="38" spans="1:256" hidden="1" x14ac:dyDescent="0.25">
      <c r="A38" s="10" t="s">
        <v>32</v>
      </c>
      <c r="B38" s="34">
        <f>IF(A38="None","",$B$9)</f>
        <v>150</v>
      </c>
      <c r="C38" s="35">
        <f>IF(OR(A38="Cheese &amp; Crackers",A38="Break"),3.5,IF(A38="Dinner Appetizers",6.5,IF(LEFT(A38,6)="Hors d",8,IF(LEFT(A38,7)="Heavy H",15,0))))</f>
        <v>0</v>
      </c>
      <c r="D38" s="9">
        <f t="shared" si="0"/>
        <v>0</v>
      </c>
    </row>
    <row r="39" spans="1:256" hidden="1" x14ac:dyDescent="0.25">
      <c r="A39" s="10" t="s">
        <v>32</v>
      </c>
      <c r="B39" s="34">
        <f>IF(A39="None","",$B$9)</f>
        <v>150</v>
      </c>
      <c r="C39" s="35">
        <f>IF(OR(A39="Cheese &amp; Crackers",A39="Break"),3.5,IF(A39="Dinner Appetizers",6.5,IF(LEFT(A39,6)="Hors d",8,IF(LEFT(A39,7)="Heavy H",15,0))))</f>
        <v>0</v>
      </c>
      <c r="D39" s="9">
        <f t="shared" si="0"/>
        <v>0</v>
      </c>
    </row>
    <row r="40" spans="1:256" x14ac:dyDescent="0.25">
      <c r="A40" s="10" t="s">
        <v>187</v>
      </c>
      <c r="B40" s="34">
        <v>0</v>
      </c>
      <c r="C40" s="35">
        <f>C35+C37</f>
        <v>34</v>
      </c>
      <c r="D40" s="9">
        <f t="shared" si="0"/>
        <v>0</v>
      </c>
    </row>
    <row r="41" spans="1:256" hidden="1" x14ac:dyDescent="0.25">
      <c r="A41" s="10" t="s">
        <v>190</v>
      </c>
      <c r="B41" s="34">
        <v>0</v>
      </c>
      <c r="C41" s="33">
        <f>C37</f>
        <v>32</v>
      </c>
      <c r="D41" s="9">
        <f>IF(B41="","",(C41*B41))</f>
        <v>0</v>
      </c>
    </row>
    <row r="42" spans="1:256" x14ac:dyDescent="0.25">
      <c r="A42" s="119" t="s">
        <v>146</v>
      </c>
      <c r="B42" s="119"/>
      <c r="C42" s="119"/>
      <c r="D42" s="119"/>
    </row>
    <row r="43" spans="1:256" x14ac:dyDescent="0.25">
      <c r="A43" s="10" t="s">
        <v>34</v>
      </c>
      <c r="B43" s="32">
        <v>0</v>
      </c>
      <c r="C43" s="33">
        <f>IF(OR(A43="None",A43="Included Above"),"",IF(A43="Coffee",2,IF(A43="PopCorn",1,IF(A43="Punch",2,IF(A43="Dessert",5,5)))))</f>
        <v>2</v>
      </c>
      <c r="D43" s="9">
        <f>IF(C43="","",IF(C43=3,IF(C43*B43&lt;100,100,C43*B43),IF(B43&lt;&gt;"",(C43*B43),"")))</f>
        <v>0</v>
      </c>
    </row>
    <row r="44" spans="1:256" x14ac:dyDescent="0.25">
      <c r="A44" s="119" t="s">
        <v>163</v>
      </c>
      <c r="B44" s="119"/>
      <c r="C44" s="119"/>
      <c r="D44" s="119">
        <f>C44*B44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10" t="s">
        <v>164</v>
      </c>
      <c r="B45" s="36">
        <v>0</v>
      </c>
      <c r="C45" s="36">
        <v>40</v>
      </c>
      <c r="D45" s="9">
        <f>C45*B45</f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111" t="s">
        <v>35</v>
      </c>
      <c r="B46" s="112"/>
      <c r="C46" s="113"/>
      <c r="D46" s="15">
        <f>SUM(D35:D45)</f>
        <v>6450</v>
      </c>
    </row>
    <row r="47" spans="1:256" x14ac:dyDescent="0.25">
      <c r="A47" s="119" t="s">
        <v>145</v>
      </c>
      <c r="B47" s="119"/>
      <c r="C47" s="119"/>
      <c r="D47" s="119"/>
    </row>
    <row r="48" spans="1:256" x14ac:dyDescent="0.25">
      <c r="A48" s="17" t="s">
        <v>150</v>
      </c>
      <c r="B48" s="37">
        <v>0.06</v>
      </c>
      <c r="C48" s="18"/>
      <c r="D48" s="38">
        <f>SUM(D14+D25+D46+D33)*0.06</f>
        <v>874.58999999999992</v>
      </c>
    </row>
    <row r="49" spans="1:7" x14ac:dyDescent="0.25">
      <c r="A49" s="111" t="s">
        <v>143</v>
      </c>
      <c r="B49" s="112"/>
      <c r="C49" s="113"/>
      <c r="D49" s="15">
        <f>SUM(D48:D48)</f>
        <v>874.58999999999992</v>
      </c>
    </row>
    <row r="50" spans="1:7" x14ac:dyDescent="0.25">
      <c r="A50" s="111"/>
      <c r="B50" s="112"/>
      <c r="C50" s="113"/>
      <c r="D50" s="15"/>
    </row>
    <row r="51" spans="1:7" x14ac:dyDescent="0.25">
      <c r="A51" s="16" t="s">
        <v>151</v>
      </c>
      <c r="B51" s="37"/>
      <c r="C51" s="18"/>
      <c r="D51" s="38">
        <f>SUM(D14+D25+D33+D46+D49)</f>
        <v>15451.09</v>
      </c>
    </row>
    <row r="52" spans="1:7" x14ac:dyDescent="0.25">
      <c r="A52" s="45"/>
      <c r="B52" s="39"/>
      <c r="C52" s="40"/>
      <c r="D52" s="41"/>
    </row>
    <row r="53" spans="1:7" ht="14.85" customHeight="1" x14ac:dyDescent="0.25">
      <c r="A53" s="16" t="s">
        <v>36</v>
      </c>
      <c r="B53" s="37"/>
      <c r="C53" s="18"/>
      <c r="D53" s="43">
        <f>D51</f>
        <v>15451.09</v>
      </c>
      <c r="E53" s="44"/>
    </row>
    <row r="54" spans="1:7" x14ac:dyDescent="0.25">
      <c r="A54" s="45"/>
      <c r="B54" s="37"/>
      <c r="C54" s="18"/>
      <c r="D54" s="38"/>
    </row>
    <row r="55" spans="1:7" x14ac:dyDescent="0.25">
      <c r="A55" s="16" t="s">
        <v>37</v>
      </c>
      <c r="B55" s="124"/>
      <c r="C55" s="124"/>
      <c r="D55" s="124"/>
    </row>
    <row r="56" spans="1:7" x14ac:dyDescent="0.25">
      <c r="A56" s="46" t="s">
        <v>38</v>
      </c>
      <c r="B56" s="47"/>
      <c r="C56" s="48"/>
      <c r="D56" s="48"/>
    </row>
    <row r="57" spans="1:7" x14ac:dyDescent="0.25">
      <c r="A57" s="49" t="s">
        <v>181</v>
      </c>
      <c r="B57" s="47"/>
      <c r="C57" s="48"/>
      <c r="D57" s="48"/>
    </row>
    <row r="58" spans="1:7" ht="12.75" customHeight="1" x14ac:dyDescent="0.25">
      <c r="A58" s="49" t="s">
        <v>182</v>
      </c>
      <c r="B58" s="50"/>
      <c r="C58" s="51"/>
      <c r="D58" s="51">
        <v>500</v>
      </c>
    </row>
    <row r="59" spans="1:7" ht="13.5" customHeight="1" x14ac:dyDescent="0.25">
      <c r="A59" s="125" t="s">
        <v>39</v>
      </c>
      <c r="B59" s="126"/>
      <c r="C59" s="126"/>
      <c r="D59" s="127"/>
    </row>
    <row r="60" spans="1:7" x14ac:dyDescent="0.25">
      <c r="A60" s="52" t="str">
        <f>IF(B60="Credit Card","We accept Visa, Master Card, and Discover","Select Payment Type →")</f>
        <v>Select Payment Type →</v>
      </c>
      <c r="B60" s="128" t="s">
        <v>40</v>
      </c>
      <c r="C60" s="128"/>
      <c r="D60" s="53" t="s">
        <v>41</v>
      </c>
    </row>
    <row r="61" spans="1:7" ht="13.35" customHeight="1" x14ac:dyDescent="0.25">
      <c r="A61" s="54" t="s">
        <v>42</v>
      </c>
      <c r="B61" s="129"/>
      <c r="C61" s="129"/>
      <c r="D61" s="55">
        <f>IF(TEXT(C9,"dddd")="Saturday",3500,3000)</f>
        <v>3500</v>
      </c>
      <c r="F61" s="44"/>
    </row>
    <row r="62" spans="1:7" ht="12.75" customHeight="1" x14ac:dyDescent="0.25">
      <c r="A62" s="56" t="s">
        <v>167</v>
      </c>
      <c r="B62" s="130"/>
      <c r="C62" s="130"/>
      <c r="D62" s="38">
        <f>IF(OR(A11="Wedding",A11="Rehearsal Dinner"),ROUNDUP((D53-D61)/2,2),ROUNDUP((D53-D61)/2,2))</f>
        <v>5975.55</v>
      </c>
      <c r="F62" s="44"/>
    </row>
    <row r="63" spans="1:7" x14ac:dyDescent="0.25">
      <c r="A63" s="57" t="s">
        <v>168</v>
      </c>
      <c r="B63" s="114"/>
      <c r="C63" s="114"/>
      <c r="D63" s="59">
        <f>D53-D61-D62</f>
        <v>5975.54</v>
      </c>
      <c r="F63" s="58"/>
      <c r="G63" s="44"/>
    </row>
    <row r="64" spans="1:7" x14ac:dyDescent="0.25">
      <c r="A64" s="57"/>
      <c r="B64" s="114" t="str">
        <f ca="1">IF(D64&lt;&gt;"",IF((C9-15)&lt;NOW(),NOW(),C9-15),"")</f>
        <v/>
      </c>
      <c r="C64" s="114"/>
      <c r="D64" s="59"/>
    </row>
    <row r="65" spans="1:4" x14ac:dyDescent="0.25">
      <c r="A65" s="60" t="s">
        <v>184</v>
      </c>
      <c r="B65" s="123" t="s">
        <v>191</v>
      </c>
      <c r="C65" s="123"/>
      <c r="D65" s="61">
        <v>500</v>
      </c>
    </row>
    <row r="66" spans="1:4" x14ac:dyDescent="0.25">
      <c r="A66" s="62" t="s">
        <v>43</v>
      </c>
      <c r="B66" s="63"/>
      <c r="C66" s="63"/>
      <c r="D66" s="63"/>
    </row>
    <row r="67" spans="1:4" x14ac:dyDescent="0.25">
      <c r="A67" s="64" t="s">
        <v>44</v>
      </c>
    </row>
  </sheetData>
  <sheetProtection selectLockedCells="1" selectUnlockedCells="1"/>
  <mergeCells count="30">
    <mergeCell ref="B65:C65"/>
    <mergeCell ref="A34:D34"/>
    <mergeCell ref="A42:D42"/>
    <mergeCell ref="A44:D44"/>
    <mergeCell ref="A47:D47"/>
    <mergeCell ref="B55:D55"/>
    <mergeCell ref="A59:D59"/>
    <mergeCell ref="B60:C60"/>
    <mergeCell ref="B61:C61"/>
    <mergeCell ref="B62:C62"/>
    <mergeCell ref="F9:K9"/>
    <mergeCell ref="B11:D11"/>
    <mergeCell ref="A12:D12"/>
    <mergeCell ref="A14:C14"/>
    <mergeCell ref="A10:D10"/>
    <mergeCell ref="B13:D13"/>
    <mergeCell ref="A6:B6"/>
    <mergeCell ref="A46:C46"/>
    <mergeCell ref="B63:C63"/>
    <mergeCell ref="B64:C64"/>
    <mergeCell ref="A25:C25"/>
    <mergeCell ref="B27:C27"/>
    <mergeCell ref="B28:C28"/>
    <mergeCell ref="A50:C50"/>
    <mergeCell ref="A33:C33"/>
    <mergeCell ref="A49:C49"/>
    <mergeCell ref="C8:D8"/>
    <mergeCell ref="C9:D9"/>
    <mergeCell ref="A26:D26"/>
    <mergeCell ref="A15:D15"/>
  </mergeCells>
  <dataValidations count="24">
    <dataValidation type="list" operator="equal" showInputMessage="1" showErrorMessage="1" promptTitle="Time of Day" prompt="Mid Day is four hours between 9 am until 2 pm._x000a__x000a_Evening is between 2 pm and 11 pm._x000a__x000a_All Day is from 9 am until 11 pm." sqref="C8:D8" xr:uid="{00000000-0002-0000-0000-000000000000}">
      <formula1>SplitDay</formula1>
      <formula2>0</formula2>
    </dataValidation>
    <dataValidation type="whole" operator="lessThanOrEqual" showInputMessage="1" showErrorMessage="1" errorTitle="MaximumGuests" error="The maximum number of people allowed for an Event is currently 200." promptTitle="Maximum number" prompt="The Maximum number of people for an Event is 200" sqref="B9" xr:uid="{00000000-0002-0000-0000-000001000000}">
      <formula1>200</formula1>
      <formula2>0</formula2>
    </dataValidation>
    <dataValidation operator="equal" allowBlank="1" showInputMessage="1" promptTitle="Date" prompt="Format (dd/mm/yy)" sqref="C9:D9" xr:uid="{00000000-0002-0000-0000-000002000000}">
      <formula1>0</formula1>
      <formula2>0</formula2>
    </dataValidation>
    <dataValidation type="list" operator="equal" allowBlank="1" showInputMessage="1" promptTitle="To change the selection:" prompt="Click on the Down Arrow to the right." sqref="A11" xr:uid="{00000000-0002-0000-0000-000003000000}">
      <formula1>Type_of_Event</formula1>
      <formula2>0</formula2>
    </dataValidation>
    <dataValidation type="list" operator="equal" allowBlank="1" showInputMessage="1" promptTitle="To change the selection:" prompt="Click on the Down Arrow to the right._x000a__x000a_The minimum time for an Event is 2 hours._x000a_The maximum time for a Wedding &amp; Reception is 6 hours." sqref="A13" xr:uid="{00000000-0002-0000-0000-000004000000}">
      <formula1>Length_of_Event</formula1>
      <formula2>0</formula2>
    </dataValidation>
    <dataValidation operator="equal" allowBlank="1" showInputMessage="1" promptTitle="To change the Selection:" prompt="Click on the Down Arrow" sqref="B16" xr:uid="{00000000-0002-0000-0000-000005000000}">
      <formula1>0</formula1>
      <formula2>0</formula2>
    </dataValidation>
    <dataValidation type="whole" operator="equal" allowBlank="1" showInputMessage="1" promptTitle="This cell contains a formula." prompt="If you enter a number, the formula will be overwritten." sqref="B17 B19" xr:uid="{00000000-0002-0000-0000-000006000000}">
      <formula1>0</formula1>
      <formula2>0</formula2>
    </dataValidation>
    <dataValidation operator="equal" allowBlank="1" showInputMessage="1" promptTitle="Hourly Rental" prompt="Talk to your planner about hours" sqref="B18" xr:uid="{00000000-0002-0000-0000-000007000000}">
      <formula1>0</formula1>
      <formula2>0</formula2>
    </dataValidation>
    <dataValidation type="list" operator="equal" allowBlank="1" showInputMessage="1" errorTitle="Yes/No" error="Entry must be &quot;Yes&quot; or &quot;No&quot;" promptTitle="To change the Selection:" prompt="Click on the Down Arrow" sqref="B20" xr:uid="{00000000-0002-0000-0000-000008000000}">
      <formula1>"Yes,No"</formula1>
      <formula2>0</formula2>
    </dataValidation>
    <dataValidation type="list" operator="equal" allowBlank="1" showInputMessage="1" promptTitle="To change the Selection:" prompt="Click on the Down Arrow" sqref="B24 B21" xr:uid="{00000000-0002-0000-0000-000009000000}">
      <formula1>_Max2</formula1>
      <formula2>0</formula2>
    </dataValidation>
    <dataValidation type="list" errorStyle="warning" operator="equal" allowBlank="1" showErrorMessage="1" sqref="A32" xr:uid="{00000000-0002-0000-0000-00000A000000}">
      <formula1>Fire_Pit</formula1>
      <formula2>0</formula2>
    </dataValidation>
    <dataValidation type="list" operator="equal" allowBlank="1" showInputMessage="1" showErrorMessage="1" promptTitle="To Change the selection:" prompt="Click on the Down Arrow to the right." sqref="A36" xr:uid="{00000000-0002-0000-0000-00000B000000}">
      <formula1>Appetizers</formula1>
      <formula2>0</formula2>
    </dataValidation>
    <dataValidation operator="equal" allowBlank="1" showInputMessage="1" showErrorMessage="1" promptTitle="This cell contains a formula." prompt="If you enter a number, the formula will be overwritten." sqref="B36:C37 C41 B35 B43:C45" xr:uid="{00000000-0002-0000-0000-00000C000000}">
      <formula1>0</formula1>
      <formula2>0</formula2>
    </dataValidation>
    <dataValidation type="list" operator="equal" allowBlank="1" showInputMessage="1" showErrorMessage="1" promptTitle="To change the selection:" prompt="Click on the Down Arrow to the right." sqref="A37" xr:uid="{00000000-0002-0000-0000-00000D000000}">
      <formula1>Meal_Options</formula1>
      <formula2>0</formula2>
    </dataValidation>
    <dataValidation type="list" operator="equal" allowBlank="1" sqref="A38:A39" xr:uid="{00000000-0002-0000-0000-00000E000000}">
      <formula1>Appetizers</formula1>
      <formula2>0</formula2>
    </dataValidation>
    <dataValidation operator="equal" allowBlank="1" showErrorMessage="1" sqref="C40 B38:B39" xr:uid="{00000000-0002-0000-0000-00000F000000}">
      <formula1>0</formula1>
      <formula2>0</formula2>
    </dataValidation>
    <dataValidation type="list" operator="equal" allowBlank="1" showInputMessage="1" promptTitle="To change the selection:" prompt="Click on the Down Arrow to the right. " sqref="A43" xr:uid="{00000000-0002-0000-0000-000010000000}">
      <formula1>Desert_Option</formula1>
      <formula2>0</formula2>
    </dataValidation>
    <dataValidation type="list" errorStyle="warning" operator="equal" allowBlank="1" showInputMessage="1" promptTitle="Payment Type" prompt="Select Payment by &quot;Check/Cash&quot; or &quot;Credit Card&quot;" sqref="B60:C60" xr:uid="{00000000-0002-0000-0000-000011000000}">
      <formula1>Payment_Type</formula1>
      <formula2>0</formula2>
    </dataValidation>
    <dataValidation type="list" showErrorMessage="1" sqref="B22" xr:uid="{00000000-0002-0000-0000-000012000000}">
      <formula1>Tents</formula1>
      <formula2>0</formula2>
    </dataValidation>
    <dataValidation type="list" sqref="A41" xr:uid="{00000000-0002-0000-0000-000013000000}">
      <formula1>AdditionalChoices</formula1>
    </dataValidation>
    <dataValidation type="whole" operator="greaterThan" showInputMessage="1" errorTitle="Child's Plate" error="You must enter a number greater than 3 or delete the number." promptTitle="Child's Plate" prompt="Must be ordered for 3 or more." sqref="B40:B41" xr:uid="{00000000-0002-0000-0000-000014000000}">
      <formula1>2</formula1>
      <formula2>0</formula2>
    </dataValidation>
    <dataValidation errorStyle="information" allowBlank="1" sqref="B42:D42 D44" xr:uid="{00000000-0002-0000-0000-000015000000}">
      <formula1>0</formula1>
      <formula2>0</formula2>
    </dataValidation>
    <dataValidation type="list" operator="equal" allowBlank="1" showInputMessage="1" promptTitle="To change the Selection:" prompt="Click on the Down Arrow" sqref="B23" xr:uid="{00000000-0002-0000-0000-000016000000}">
      <formula1>Tents</formula1>
      <formula2>0</formula2>
    </dataValidation>
    <dataValidation type="list" operator="equal" allowBlank="1" showInputMessage="1" promptTitle="To change the selection:" prompt="Click on the Down Arrow" sqref="B29:B32" xr:uid="{00000000-0002-0000-0000-000017000000}">
      <formula1>Yes_No</formula1>
      <formula2>0</formula2>
    </dataValidation>
  </dataValidations>
  <pageMargins left="0.74791666666666667" right="0.74791666666666667" top="0.17291666666666666" bottom="0.51180555555555551" header="0.51180555555555551" footer="0.51180555555555551"/>
  <pageSetup scale="82" firstPageNumber="0" orientation="portrait" horizontalDpi="300" verticalDpi="300" r:id="rId1"/>
  <headerFooter alignWithMargins="0">
    <oddFooter>&amp;R&amp;D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18000000}">
          <x14:formula1>
            <xm:f>Data!$B$18:$B$23</xm:f>
          </x14:formula1>
          <xm:sqref>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workbookViewId="0">
      <selection activeCell="H21" sqref="H21"/>
    </sheetView>
  </sheetViews>
  <sheetFormatPr defaultColWidth="8.88671875" defaultRowHeight="13.2" x14ac:dyDescent="0.25"/>
  <cols>
    <col min="1" max="1" width="61.44140625" style="1" customWidth="1"/>
    <col min="2" max="2" width="12.6640625" style="1" customWidth="1"/>
    <col min="3" max="4" width="10" style="1" customWidth="1"/>
    <col min="5" max="5" width="11" style="1" customWidth="1"/>
    <col min="6" max="6" width="10.44140625" style="1" customWidth="1"/>
    <col min="7" max="16384" width="8.88671875" style="1"/>
  </cols>
  <sheetData>
    <row r="1" spans="1:5" ht="21.6" customHeight="1" x14ac:dyDescent="0.25">
      <c r="A1" s="65"/>
      <c r="B1" s="65"/>
      <c r="C1" s="65"/>
      <c r="D1" s="65"/>
      <c r="E1" s="65"/>
    </row>
    <row r="2" spans="1:5" ht="21.6" customHeight="1" x14ac:dyDescent="0.25">
      <c r="A2" s="65"/>
      <c r="B2" s="65"/>
      <c r="C2" s="65"/>
      <c r="D2" s="65"/>
      <c r="E2" s="65"/>
    </row>
    <row r="3" spans="1:5" ht="21.6" customHeight="1" x14ac:dyDescent="0.25">
      <c r="A3" s="65"/>
      <c r="B3" s="65"/>
      <c r="C3" s="65"/>
      <c r="D3" s="65"/>
      <c r="E3" s="65"/>
    </row>
    <row r="4" spans="1:5" ht="21.6" customHeight="1" x14ac:dyDescent="0.25">
      <c r="A4" s="65"/>
      <c r="B4" s="65"/>
      <c r="C4" s="65"/>
      <c r="D4" s="65"/>
      <c r="E4" s="65"/>
    </row>
    <row r="5" spans="1:5" ht="21.6" customHeight="1" x14ac:dyDescent="0.25">
      <c r="A5" s="65"/>
      <c r="B5" s="65"/>
      <c r="C5" s="65"/>
      <c r="D5" s="65"/>
      <c r="E5" s="65"/>
    </row>
    <row r="6" spans="1:5" ht="21.6" customHeight="1" x14ac:dyDescent="0.25">
      <c r="A6" s="65"/>
      <c r="B6" s="65"/>
      <c r="C6" s="65"/>
      <c r="D6" s="65"/>
      <c r="E6" s="65"/>
    </row>
    <row r="7" spans="1:5" ht="12.6" customHeight="1" x14ac:dyDescent="0.25">
      <c r="A7" s="131"/>
      <c r="B7" s="131"/>
      <c r="C7" s="131"/>
      <c r="D7" s="131"/>
      <c r="E7" s="131"/>
    </row>
    <row r="8" spans="1:5" ht="15.6" customHeight="1" x14ac:dyDescent="0.25">
      <c r="A8" s="131"/>
      <c r="B8" s="131"/>
      <c r="C8" s="131"/>
      <c r="D8" s="131"/>
      <c r="E8" s="131"/>
    </row>
    <row r="9" spans="1:5" x14ac:dyDescent="0.25">
      <c r="A9" s="66"/>
      <c r="B9" s="67"/>
      <c r="C9" s="67"/>
      <c r="D9" s="67"/>
      <c r="E9" s="67"/>
    </row>
    <row r="10" spans="1:5" ht="15.6" x14ac:dyDescent="0.3">
      <c r="A10" s="68" t="s">
        <v>153</v>
      </c>
      <c r="B10" s="69" t="s">
        <v>46</v>
      </c>
      <c r="C10" s="69"/>
      <c r="D10" s="132">
        <f>'Four Oaks Manor'!C9</f>
        <v>45584</v>
      </c>
      <c r="E10" s="132"/>
    </row>
    <row r="11" spans="1:5" x14ac:dyDescent="0.25">
      <c r="A11" s="42"/>
      <c r="B11" s="70" t="s">
        <v>47</v>
      </c>
      <c r="C11" s="70" t="s">
        <v>48</v>
      </c>
      <c r="D11" s="20" t="s">
        <v>49</v>
      </c>
      <c r="E11" s="20" t="s">
        <v>50</v>
      </c>
    </row>
    <row r="12" spans="1:5" x14ac:dyDescent="0.25">
      <c r="A12" s="71" t="s">
        <v>51</v>
      </c>
      <c r="B12" s="72"/>
      <c r="C12" s="72"/>
      <c r="D12" s="73"/>
      <c r="E12" s="73"/>
    </row>
    <row r="13" spans="1:5" x14ac:dyDescent="0.25">
      <c r="A13" s="17" t="s">
        <v>52</v>
      </c>
      <c r="B13" s="74">
        <v>2</v>
      </c>
      <c r="C13" s="75"/>
      <c r="D13" s="18">
        <v>290</v>
      </c>
      <c r="E13" s="18">
        <f t="shared" ref="E13:E18" si="0">IF(OR(C13&lt;&gt;"",C13&lt;&gt;"None"),SUM(D13*C13),0)</f>
        <v>0</v>
      </c>
    </row>
    <row r="14" spans="1:5" x14ac:dyDescent="0.25">
      <c r="A14" s="10" t="s">
        <v>53</v>
      </c>
      <c r="B14" s="74">
        <v>4</v>
      </c>
      <c r="C14" s="75"/>
      <c r="D14" s="18">
        <v>20</v>
      </c>
      <c r="E14" s="18">
        <f t="shared" si="0"/>
        <v>0</v>
      </c>
    </row>
    <row r="15" spans="1:5" x14ac:dyDescent="0.25">
      <c r="A15" s="17" t="s">
        <v>54</v>
      </c>
      <c r="B15" s="74">
        <v>4</v>
      </c>
      <c r="C15" s="75"/>
      <c r="D15" s="18">
        <v>30</v>
      </c>
      <c r="E15" s="18">
        <f t="shared" si="0"/>
        <v>0</v>
      </c>
    </row>
    <row r="16" spans="1:5" x14ac:dyDescent="0.25">
      <c r="A16" s="76" t="s">
        <v>55</v>
      </c>
      <c r="B16" s="74">
        <v>2</v>
      </c>
      <c r="C16" s="75"/>
      <c r="D16" s="18">
        <f>600*1.25</f>
        <v>750</v>
      </c>
      <c r="E16" s="18">
        <f t="shared" si="0"/>
        <v>0</v>
      </c>
    </row>
    <row r="17" spans="1:5" x14ac:dyDescent="0.25">
      <c r="A17" s="17" t="s">
        <v>56</v>
      </c>
      <c r="B17" s="74">
        <v>2</v>
      </c>
      <c r="C17" s="75"/>
      <c r="D17" s="18">
        <v>125</v>
      </c>
      <c r="E17" s="18">
        <f t="shared" si="0"/>
        <v>0</v>
      </c>
    </row>
    <row r="18" spans="1:5" x14ac:dyDescent="0.25">
      <c r="A18" s="76" t="s">
        <v>55</v>
      </c>
      <c r="B18" s="74">
        <v>2</v>
      </c>
      <c r="C18" s="75"/>
      <c r="D18" s="18">
        <f>200*1.25</f>
        <v>250</v>
      </c>
      <c r="E18" s="18">
        <f t="shared" si="0"/>
        <v>0</v>
      </c>
    </row>
    <row r="19" spans="1:5" x14ac:dyDescent="0.25">
      <c r="A19" s="10" t="s">
        <v>57</v>
      </c>
      <c r="B19" s="74">
        <v>300</v>
      </c>
      <c r="C19" s="75"/>
      <c r="D19" s="18">
        <v>2.5</v>
      </c>
      <c r="E19" s="18">
        <v>0</v>
      </c>
    </row>
    <row r="20" spans="1:5" x14ac:dyDescent="0.25">
      <c r="A20" s="17" t="s">
        <v>58</v>
      </c>
      <c r="B20" s="74">
        <v>1</v>
      </c>
      <c r="C20" s="75"/>
      <c r="D20" s="18">
        <v>300</v>
      </c>
      <c r="E20" s="18">
        <f>IF(OR(C20&lt;&gt;"",C20&lt;&gt;"None"),SUM(D20*C20),0)</f>
        <v>0</v>
      </c>
    </row>
    <row r="21" spans="1:5" x14ac:dyDescent="0.25">
      <c r="A21" s="71" t="s">
        <v>59</v>
      </c>
      <c r="B21" s="72"/>
      <c r="C21" s="72"/>
      <c r="D21" s="73"/>
      <c r="E21" s="73"/>
    </row>
    <row r="22" spans="1:5" x14ac:dyDescent="0.25">
      <c r="A22" s="10" t="s">
        <v>60</v>
      </c>
      <c r="B22" s="77">
        <v>16</v>
      </c>
      <c r="C22" s="77"/>
      <c r="D22" s="18">
        <v>3</v>
      </c>
      <c r="E22" s="18">
        <f t="shared" ref="E22:E28" si="1">IF(OR(C22&lt;&gt;"",C22&lt;&gt;"None"),SUM(D22*C22),0)</f>
        <v>0</v>
      </c>
    </row>
    <row r="23" spans="1:5" x14ac:dyDescent="0.25">
      <c r="A23" s="10" t="s">
        <v>61</v>
      </c>
      <c r="B23" s="77">
        <v>10</v>
      </c>
      <c r="C23" s="77"/>
      <c r="D23" s="18">
        <v>3</v>
      </c>
      <c r="E23" s="18">
        <f t="shared" si="1"/>
        <v>0</v>
      </c>
    </row>
    <row r="24" spans="1:5" x14ac:dyDescent="0.25">
      <c r="A24" s="10" t="s">
        <v>62</v>
      </c>
      <c r="B24" s="77">
        <v>18</v>
      </c>
      <c r="C24" s="77"/>
      <c r="D24" s="18">
        <v>2</v>
      </c>
      <c r="E24" s="18">
        <f t="shared" si="1"/>
        <v>0</v>
      </c>
    </row>
    <row r="25" spans="1:5" x14ac:dyDescent="0.25">
      <c r="A25" s="10" t="s">
        <v>63</v>
      </c>
      <c r="B25" s="77">
        <v>40</v>
      </c>
      <c r="C25" s="77"/>
      <c r="D25" s="18">
        <v>2</v>
      </c>
      <c r="E25" s="18">
        <f t="shared" si="1"/>
        <v>0</v>
      </c>
    </row>
    <row r="26" spans="1:5" x14ac:dyDescent="0.25">
      <c r="A26" s="28" t="s">
        <v>64</v>
      </c>
      <c r="B26" s="77">
        <v>200</v>
      </c>
      <c r="C26" s="77"/>
      <c r="D26" s="18">
        <v>0.5</v>
      </c>
      <c r="E26" s="18">
        <f t="shared" si="1"/>
        <v>0</v>
      </c>
    </row>
    <row r="27" spans="1:5" x14ac:dyDescent="0.25">
      <c r="A27" s="28" t="s">
        <v>65</v>
      </c>
      <c r="B27" s="77">
        <v>200</v>
      </c>
      <c r="C27" s="77"/>
      <c r="D27" s="18">
        <v>0.25</v>
      </c>
      <c r="E27" s="18">
        <f t="shared" si="1"/>
        <v>0</v>
      </c>
    </row>
    <row r="28" spans="1:5" x14ac:dyDescent="0.25">
      <c r="A28" s="10" t="s">
        <v>66</v>
      </c>
      <c r="B28" s="77">
        <v>200</v>
      </c>
      <c r="C28" s="77"/>
      <c r="D28" s="18">
        <v>0.25</v>
      </c>
      <c r="E28" s="18">
        <f t="shared" si="1"/>
        <v>0</v>
      </c>
    </row>
    <row r="29" spans="1:5" x14ac:dyDescent="0.25">
      <c r="A29" s="71" t="s">
        <v>67</v>
      </c>
      <c r="B29" s="78"/>
      <c r="C29" s="78"/>
      <c r="D29" s="73"/>
      <c r="E29" s="73"/>
    </row>
    <row r="30" spans="1:5" x14ac:dyDescent="0.25">
      <c r="A30" s="10" t="s">
        <v>68</v>
      </c>
      <c r="B30" s="77">
        <v>6</v>
      </c>
      <c r="C30" s="77"/>
      <c r="D30" s="18">
        <v>25</v>
      </c>
      <c r="E30" s="18">
        <f t="shared" ref="E30:E38" si="2">IF(OR(C30&lt;&gt;"",C30&lt;&gt;"None"),SUM(D30*C30),0)</f>
        <v>0</v>
      </c>
    </row>
    <row r="31" spans="1:5" x14ac:dyDescent="0.25">
      <c r="A31" s="28" t="s">
        <v>69</v>
      </c>
      <c r="B31" s="77">
        <v>200</v>
      </c>
      <c r="C31" s="77"/>
      <c r="D31" s="18">
        <v>0.5</v>
      </c>
      <c r="E31" s="18">
        <f t="shared" si="2"/>
        <v>0</v>
      </c>
    </row>
    <row r="32" spans="1:5" x14ac:dyDescent="0.25">
      <c r="A32" s="28" t="s">
        <v>70</v>
      </c>
      <c r="B32" s="77">
        <v>200</v>
      </c>
      <c r="C32" s="77"/>
      <c r="D32" s="18">
        <v>0.5</v>
      </c>
      <c r="E32" s="18">
        <f t="shared" si="2"/>
        <v>0</v>
      </c>
    </row>
    <row r="33" spans="1:5" x14ac:dyDescent="0.25">
      <c r="A33" s="10" t="s">
        <v>71</v>
      </c>
      <c r="B33" s="77">
        <v>200</v>
      </c>
      <c r="C33" s="77"/>
      <c r="D33" s="18">
        <v>0.75</v>
      </c>
      <c r="E33" s="18">
        <f t="shared" si="2"/>
        <v>0</v>
      </c>
    </row>
    <row r="34" spans="1:5" x14ac:dyDescent="0.25">
      <c r="A34" s="10" t="s">
        <v>72</v>
      </c>
      <c r="B34" s="77">
        <v>2</v>
      </c>
      <c r="C34" s="77"/>
      <c r="D34" s="18">
        <v>20</v>
      </c>
      <c r="E34" s="18">
        <f t="shared" si="2"/>
        <v>0</v>
      </c>
    </row>
    <row r="35" spans="1:5" x14ac:dyDescent="0.25">
      <c r="A35" s="28" t="s">
        <v>73</v>
      </c>
      <c r="B35" s="77">
        <v>85</v>
      </c>
      <c r="C35" s="77"/>
      <c r="D35" s="18">
        <v>0.4</v>
      </c>
      <c r="E35" s="18">
        <f t="shared" si="2"/>
        <v>0</v>
      </c>
    </row>
    <row r="36" spans="1:5" x14ac:dyDescent="0.25">
      <c r="A36" s="28" t="s">
        <v>74</v>
      </c>
      <c r="B36" s="77">
        <v>22</v>
      </c>
      <c r="C36" s="77"/>
      <c r="D36" s="18">
        <v>0.5</v>
      </c>
      <c r="E36" s="18">
        <f t="shared" si="2"/>
        <v>0</v>
      </c>
    </row>
    <row r="37" spans="1:5" x14ac:dyDescent="0.25">
      <c r="A37" s="10" t="s">
        <v>75</v>
      </c>
      <c r="B37" s="77">
        <v>1</v>
      </c>
      <c r="C37" s="77"/>
      <c r="D37" s="18">
        <v>18</v>
      </c>
      <c r="E37" s="18">
        <f t="shared" si="2"/>
        <v>0</v>
      </c>
    </row>
    <row r="38" spans="1:5" x14ac:dyDescent="0.25">
      <c r="A38" s="28" t="s">
        <v>76</v>
      </c>
      <c r="B38" s="77">
        <v>32</v>
      </c>
      <c r="C38" s="77"/>
      <c r="D38" s="18">
        <v>0.65</v>
      </c>
      <c r="E38" s="18">
        <f t="shared" si="2"/>
        <v>0</v>
      </c>
    </row>
    <row r="39" spans="1:5" x14ac:dyDescent="0.25">
      <c r="A39" s="79" t="s">
        <v>77</v>
      </c>
      <c r="B39" s="72"/>
      <c r="C39" s="72"/>
      <c r="D39" s="73"/>
      <c r="E39" s="73"/>
    </row>
    <row r="40" spans="1:5" x14ac:dyDescent="0.25">
      <c r="A40" s="10" t="s">
        <v>78</v>
      </c>
      <c r="B40" s="77">
        <v>4</v>
      </c>
      <c r="C40" s="77"/>
      <c r="D40" s="18">
        <v>55</v>
      </c>
      <c r="E40" s="18">
        <f t="shared" ref="E40:E46" si="3">IF(OR(C40&lt;&gt;"",C40&lt;&gt;"None"),SUM(D40*C40),0)</f>
        <v>0</v>
      </c>
    </row>
    <row r="41" spans="1:5" x14ac:dyDescent="0.25">
      <c r="A41" s="10" t="s">
        <v>79</v>
      </c>
      <c r="B41" s="77">
        <v>4</v>
      </c>
      <c r="C41" s="77"/>
      <c r="D41" s="18">
        <v>35</v>
      </c>
      <c r="E41" s="18">
        <f t="shared" si="3"/>
        <v>0</v>
      </c>
    </row>
    <row r="42" spans="1:5" x14ac:dyDescent="0.25">
      <c r="A42" s="10" t="s">
        <v>80</v>
      </c>
      <c r="B42" s="77">
        <v>2</v>
      </c>
      <c r="C42" s="77"/>
      <c r="D42" s="18">
        <v>20</v>
      </c>
      <c r="E42" s="18">
        <f t="shared" si="3"/>
        <v>0</v>
      </c>
    </row>
    <row r="43" spans="1:5" x14ac:dyDescent="0.25">
      <c r="A43" s="10" t="s">
        <v>81</v>
      </c>
      <c r="B43" s="77">
        <v>1</v>
      </c>
      <c r="C43" s="77"/>
      <c r="D43" s="18">
        <v>45</v>
      </c>
      <c r="E43" s="18">
        <f t="shared" si="3"/>
        <v>0</v>
      </c>
    </row>
    <row r="44" spans="1:5" x14ac:dyDescent="0.25">
      <c r="A44" s="17" t="s">
        <v>82</v>
      </c>
      <c r="B44" s="75">
        <v>2</v>
      </c>
      <c r="C44" s="75"/>
      <c r="D44" s="18">
        <v>25</v>
      </c>
      <c r="E44" s="18">
        <f t="shared" si="3"/>
        <v>0</v>
      </c>
    </row>
    <row r="45" spans="1:5" x14ac:dyDescent="0.25">
      <c r="A45" s="80" t="s">
        <v>83</v>
      </c>
      <c r="B45" s="75">
        <v>2</v>
      </c>
      <c r="C45" s="75"/>
      <c r="D45" s="18">
        <v>85</v>
      </c>
      <c r="E45" s="18">
        <f t="shared" si="3"/>
        <v>0</v>
      </c>
    </row>
    <row r="46" spans="1:5" x14ac:dyDescent="0.25">
      <c r="A46" s="10" t="s">
        <v>84</v>
      </c>
      <c r="B46" s="77">
        <v>1</v>
      </c>
      <c r="C46" s="77"/>
      <c r="D46" s="18">
        <v>60</v>
      </c>
      <c r="E46" s="18">
        <f t="shared" si="3"/>
        <v>0</v>
      </c>
    </row>
    <row r="47" spans="1:5" x14ac:dyDescent="0.25">
      <c r="A47" s="79" t="s">
        <v>85</v>
      </c>
      <c r="B47" s="78"/>
      <c r="C47" s="78"/>
      <c r="D47" s="73"/>
      <c r="E47" s="73"/>
    </row>
    <row r="48" spans="1:5" x14ac:dyDescent="0.25">
      <c r="A48" s="10" t="s">
        <v>86</v>
      </c>
      <c r="B48" s="77">
        <v>17</v>
      </c>
      <c r="C48" s="77"/>
      <c r="D48" s="18">
        <v>10</v>
      </c>
      <c r="E48" s="18">
        <v>0</v>
      </c>
    </row>
    <row r="49" spans="1:5" x14ac:dyDescent="0.25">
      <c r="A49" s="10" t="s">
        <v>8</v>
      </c>
      <c r="B49" s="77">
        <v>10</v>
      </c>
      <c r="C49" s="77"/>
      <c r="D49" s="18">
        <v>16</v>
      </c>
      <c r="E49" s="18">
        <f>IF(OR(C49&lt;&gt;"",C49&lt;&gt;"None"),SUM(D49*C49),0)</f>
        <v>0</v>
      </c>
    </row>
    <row r="50" spans="1:5" x14ac:dyDescent="0.25">
      <c r="A50" s="10" t="s">
        <v>9</v>
      </c>
      <c r="B50" s="77">
        <v>20</v>
      </c>
      <c r="C50" s="77"/>
      <c r="D50" s="18">
        <v>12.5</v>
      </c>
      <c r="E50" s="18">
        <f>IF(OR(C50&lt;&gt;"",C50&lt;&gt;"None"),SUM(D50*C50),0)</f>
        <v>0</v>
      </c>
    </row>
    <row r="51" spans="1:5" x14ac:dyDescent="0.25">
      <c r="A51" s="10" t="s">
        <v>87</v>
      </c>
      <c r="B51" s="77">
        <v>14</v>
      </c>
      <c r="C51" s="77"/>
      <c r="D51" s="18">
        <v>14</v>
      </c>
      <c r="E51" s="18">
        <v>0</v>
      </c>
    </row>
    <row r="52" spans="1:5" x14ac:dyDescent="0.25">
      <c r="A52" s="28" t="s">
        <v>88</v>
      </c>
      <c r="B52" s="77">
        <v>14</v>
      </c>
      <c r="C52" s="77"/>
      <c r="D52" s="18">
        <v>12.5</v>
      </c>
      <c r="E52" s="18">
        <f t="shared" ref="E52:E61" si="4">IF(OR(C52&lt;&gt;"",C52&lt;&gt;"None"),SUM(D52*C52),0)</f>
        <v>0</v>
      </c>
    </row>
    <row r="53" spans="1:5" x14ac:dyDescent="0.25">
      <c r="A53" s="10" t="s">
        <v>89</v>
      </c>
      <c r="B53" s="77">
        <v>9</v>
      </c>
      <c r="C53" s="77"/>
      <c r="D53" s="18">
        <v>12.5</v>
      </c>
      <c r="E53" s="18">
        <f t="shared" si="4"/>
        <v>0</v>
      </c>
    </row>
    <row r="54" spans="1:5" x14ac:dyDescent="0.25">
      <c r="A54" s="28" t="s">
        <v>90</v>
      </c>
      <c r="B54" s="77">
        <v>10</v>
      </c>
      <c r="C54" s="77"/>
      <c r="D54" s="18">
        <v>6.25</v>
      </c>
      <c r="E54" s="18">
        <f t="shared" si="4"/>
        <v>0</v>
      </c>
    </row>
    <row r="55" spans="1:5" x14ac:dyDescent="0.25">
      <c r="A55" s="28" t="s">
        <v>91</v>
      </c>
      <c r="B55" s="77">
        <v>10</v>
      </c>
      <c r="C55" s="77"/>
      <c r="D55" s="18">
        <v>6.25</v>
      </c>
      <c r="E55" s="18">
        <f t="shared" si="4"/>
        <v>0</v>
      </c>
    </row>
    <row r="56" spans="1:5" x14ac:dyDescent="0.25">
      <c r="A56" s="10" t="s">
        <v>92</v>
      </c>
      <c r="B56" s="77">
        <v>200</v>
      </c>
      <c r="C56" s="77"/>
      <c r="D56" s="18">
        <v>0.7</v>
      </c>
      <c r="E56" s="18">
        <f t="shared" si="4"/>
        <v>0</v>
      </c>
    </row>
    <row r="57" spans="1:5" x14ac:dyDescent="0.25">
      <c r="A57" s="10" t="s">
        <v>93</v>
      </c>
      <c r="B57" s="77">
        <v>10</v>
      </c>
      <c r="C57" s="77"/>
      <c r="D57" s="18">
        <v>3</v>
      </c>
      <c r="E57" s="18">
        <f t="shared" si="4"/>
        <v>0</v>
      </c>
    </row>
    <row r="58" spans="1:5" x14ac:dyDescent="0.25">
      <c r="A58" s="10" t="s">
        <v>94</v>
      </c>
      <c r="B58" s="77">
        <v>10</v>
      </c>
      <c r="C58" s="77"/>
      <c r="D58" s="18">
        <v>7.5</v>
      </c>
      <c r="E58" s="18">
        <f t="shared" si="4"/>
        <v>0</v>
      </c>
    </row>
    <row r="59" spans="1:5" x14ac:dyDescent="0.25">
      <c r="A59" s="10" t="s">
        <v>95</v>
      </c>
      <c r="B59" s="77">
        <v>2</v>
      </c>
      <c r="C59" s="77"/>
      <c r="D59" s="18">
        <v>12</v>
      </c>
      <c r="E59" s="18">
        <f t="shared" si="4"/>
        <v>0</v>
      </c>
    </row>
    <row r="60" spans="1:5" x14ac:dyDescent="0.25">
      <c r="A60" s="10" t="s">
        <v>96</v>
      </c>
      <c r="B60" s="77">
        <v>24</v>
      </c>
      <c r="C60" s="77"/>
      <c r="D60" s="18">
        <v>3</v>
      </c>
      <c r="E60" s="18">
        <f t="shared" si="4"/>
        <v>0</v>
      </c>
    </row>
    <row r="61" spans="1:5" x14ac:dyDescent="0.25">
      <c r="A61" s="10" t="s">
        <v>97</v>
      </c>
      <c r="B61" s="77">
        <v>24</v>
      </c>
      <c r="C61" s="77"/>
      <c r="D61" s="18">
        <v>5</v>
      </c>
      <c r="E61" s="18">
        <f t="shared" si="4"/>
        <v>0</v>
      </c>
    </row>
    <row r="62" spans="1:5" x14ac:dyDescent="0.25">
      <c r="A62" s="79" t="s">
        <v>98</v>
      </c>
      <c r="B62" s="78"/>
      <c r="C62" s="78"/>
      <c r="D62" s="73"/>
      <c r="E62" s="73"/>
    </row>
    <row r="63" spans="1:5" x14ac:dyDescent="0.25">
      <c r="A63" s="10" t="s">
        <v>99</v>
      </c>
      <c r="B63" s="77">
        <v>1</v>
      </c>
      <c r="C63" s="77"/>
      <c r="D63" s="18">
        <v>80</v>
      </c>
      <c r="E63" s="18">
        <f>IF(OR(C63&lt;&gt;"",C63&lt;&gt;"None"),SUM(D63*C63),0)</f>
        <v>0</v>
      </c>
    </row>
    <row r="64" spans="1:5" x14ac:dyDescent="0.25">
      <c r="A64" s="10" t="s">
        <v>100</v>
      </c>
      <c r="B64" s="77">
        <v>3</v>
      </c>
      <c r="C64" s="77"/>
      <c r="D64" s="18">
        <v>40</v>
      </c>
      <c r="E64" s="18">
        <f>IF(OR(C64&lt;&gt;"",C64&lt;&gt;"None"),SUM(D64*C64),0)</f>
        <v>0</v>
      </c>
    </row>
    <row r="65" spans="1:5" x14ac:dyDescent="0.25">
      <c r="A65" s="10" t="s">
        <v>101</v>
      </c>
      <c r="B65" s="77">
        <v>2</v>
      </c>
      <c r="C65" s="77"/>
      <c r="D65" s="18">
        <v>35</v>
      </c>
      <c r="E65" s="18">
        <f>IF(OR(C65&lt;&gt;"",C65&lt;&gt;"None"),SUM(D65*C65),0)</f>
        <v>0</v>
      </c>
    </row>
    <row r="66" spans="1:5" ht="7.95" customHeight="1" x14ac:dyDescent="0.25">
      <c r="A66" s="81"/>
      <c r="B66" s="72"/>
      <c r="C66" s="72"/>
      <c r="D66" s="73"/>
      <c r="E66" s="73"/>
    </row>
    <row r="67" spans="1:5" x14ac:dyDescent="0.25">
      <c r="A67" s="133" t="s">
        <v>102</v>
      </c>
      <c r="B67" s="133"/>
      <c r="C67" s="133"/>
      <c r="D67" s="133"/>
      <c r="E67" s="82">
        <f>SUM(E13:E62)</f>
        <v>0</v>
      </c>
    </row>
    <row r="68" spans="1:5" x14ac:dyDescent="0.25">
      <c r="A68" s="17" t="s">
        <v>103</v>
      </c>
      <c r="B68" s="37">
        <v>0.06</v>
      </c>
      <c r="C68" s="37"/>
      <c r="D68" s="18"/>
      <c r="E68" s="18">
        <f>E67*B68</f>
        <v>0</v>
      </c>
    </row>
    <row r="69" spans="1:5" x14ac:dyDescent="0.25">
      <c r="A69" s="133" t="s">
        <v>45</v>
      </c>
      <c r="B69" s="133"/>
      <c r="C69" s="133"/>
      <c r="D69" s="133"/>
      <c r="E69" s="82">
        <f>E67+E68</f>
        <v>0</v>
      </c>
    </row>
    <row r="70" spans="1:5" x14ac:dyDescent="0.25">
      <c r="A70" s="83" t="s">
        <v>104</v>
      </c>
      <c r="B70" s="63"/>
      <c r="C70" s="63"/>
      <c r="D70" s="63"/>
      <c r="E70" s="63"/>
    </row>
    <row r="71" spans="1:5" x14ac:dyDescent="0.25">
      <c r="A71" s="84"/>
    </row>
  </sheetData>
  <sheetProtection selectLockedCells="1" selectUnlockedCells="1"/>
  <mergeCells count="4">
    <mergeCell ref="A7:E8"/>
    <mergeCell ref="D10:E10"/>
    <mergeCell ref="A67:D67"/>
    <mergeCell ref="A69:D69"/>
  </mergeCells>
  <dataValidations count="32">
    <dataValidation type="whole" operator="lessThanOrEqual" allowBlank="1" showInputMessage="1" showErrorMessage="1" errorTitle="Maximum Number" error="Teh Maximum Number is 2" promptTitle="Tents" prompt="The Maximum Number is 2" sqref="B13:C13 B17:C17" xr:uid="{00000000-0002-0000-0100-000000000000}">
      <formula1>2</formula1>
      <formula2>0</formula2>
    </dataValidation>
    <dataValidation type="whole" operator="lessThanOrEqual" allowBlank="1" showInputMessage="1" showErrorMessage="1" errorTitle="Maximum Number" error="The Maximum Number is 4" promptTitle="Tent Sides" prompt="The Maximum Number is 4" sqref="B14:C15" xr:uid="{00000000-0002-0000-0100-000001000000}">
      <formula1>4</formula1>
      <formula2>0</formula2>
    </dataValidation>
    <dataValidation type="whole" operator="lessThanOrEqual" allowBlank="1" showInputMessage="1" showErrorMessage="1" errorTitle="Maximum Number" error="Teh Maximum Number is 2" promptTitle="Tent Floors" prompt="The Maximum Number is 2" sqref="B16:C16 B18:C18" xr:uid="{00000000-0002-0000-0100-000002000000}">
      <formula1>2</formula1>
      <formula2>0</formula2>
    </dataValidation>
    <dataValidation type="whole" errorStyle="warning" operator="lessThan" allowBlank="1" showInputMessage="1" showErrorMessage="1" errorTitle="White Wedding Chairs" error="The maximum number is 340!" promptTitle="White Wedding Chairs" prompt="The Maximum number of _x000a_White wedding Chairs_x000a_to rent is 340" sqref="B19:C19" xr:uid="{00000000-0002-0000-0100-000003000000}">
      <formula1>341</formula1>
      <formula2>0</formula2>
    </dataValidation>
    <dataValidation type="whole" operator="lessThanOrEqual" allowBlank="1" showInputMessage="1" showErrorMessage="1" errorTitle="Dance Floor" error="The Maximum Number is 1" promptTitle="Dance Floor" prompt="There is only one Dance Floor" sqref="B20:C20" xr:uid="{00000000-0002-0000-0100-000004000000}">
      <formula1>1</formula1>
      <formula2>0</formula2>
    </dataValidation>
    <dataValidation type="whole" operator="lessThanOrEqual" allowBlank="1" showInputMessage="1" showErrorMessage="1" errorTitle="Serving Dishes" error="Maximum Number is 16!" promptTitle="Serving Dishes" prompt="The Maximum Number_x000a_available for Rental is 16" sqref="B22:C22" xr:uid="{00000000-0002-0000-0100-000005000000}">
      <formula1>16</formula1>
      <formula2>0</formula2>
    </dataValidation>
    <dataValidation type="whole" operator="lessThanOrEqual" allowBlank="1" showInputMessage="1" showErrorMessage="1" errorTitle="Large Serving Bowls" error="The Maximum Number is 10" promptTitle="Large Serving Bowls" prompt="The Maximum Number is 10" sqref="B23:C23" xr:uid="{00000000-0002-0000-0100-000006000000}">
      <formula1>10</formula1>
      <formula2>0</formula2>
    </dataValidation>
    <dataValidation type="whole" operator="lessThanOrEqual" allowBlank="1" showInputMessage="1" showErrorMessage="1" errorTitle="Small Serving Bowls" error="The Maxmimum Number is 18" promptTitle="Small Serving Bowls" prompt="The Maxmimum Number is 18" sqref="B24:C24" xr:uid="{00000000-0002-0000-0100-000007000000}">
      <formula1>18</formula1>
      <formula2>0</formula2>
    </dataValidation>
    <dataValidation type="whole" operator="lessThanOrEqual" allowBlank="1" showInputMessage="1" showErrorMessage="1" errorTitle="Serving Utensils" error="The Maximum Number is 40" promptTitle="Serving Utensils" prompt="The Maximum Number is 40" sqref="B25:C25" xr:uid="{00000000-0002-0000-0100-000008000000}">
      <formula1>40</formula1>
      <formula2>0</formula2>
    </dataValidation>
    <dataValidation type="whole" operator="lessThanOrEqual" allowBlank="1" showInputMessage="1" showErrorMessage="1" errorTitle="Place Settings" error="The Maximum Number is 200" promptTitle="Place Settings" prompt="The Maximum Number is 200" sqref="B26:C28" xr:uid="{00000000-0002-0000-0100-000009000000}">
      <formula1>200</formula1>
      <formula2>0</formula2>
    </dataValidation>
    <dataValidation type="whole" operator="lessThanOrEqual" allowBlank="1" showInputMessage="1" showErrorMessage="1" errorTitle="Glass Urns" error="The Maximum Number is 6" promptTitle="Glass Urns" prompt="The Maximum Number is 6" sqref="B30:C30" xr:uid="{00000000-0002-0000-0100-00000A000000}">
      <formula1>6</formula1>
      <formula2>0</formula2>
    </dataValidation>
    <dataValidation type="whole" operator="lessThanOrEqual" allowBlank="1" showInputMessage="1" showErrorMessage="1" errorTitle="Place Setings" error="The Maximum Number is 200" promptTitle="Place Settings" prompt="The Maximum Number is 200" sqref="B31:C33 B56:C61" xr:uid="{00000000-0002-0000-0100-00000B000000}">
      <formula1>200</formula1>
      <formula2>0</formula2>
    </dataValidation>
    <dataValidation type="whole" operator="lessThanOrEqual" allowBlank="1" showInputMessage="1" showErrorMessage="1" errorTitle="Maximum Number" error="The Maximum Number is 2" promptTitle="Coffee Makers" prompt="There are only 2" sqref="B34:C34" xr:uid="{00000000-0002-0000-0100-00000C000000}">
      <formula1>2</formula1>
      <formula2>0</formula2>
    </dataValidation>
    <dataValidation type="whole" operator="lessThanOrEqual" allowBlank="1" showInputMessage="1" showErrorMessage="1" errorTitle="Cups" error="The Maximum Number is 85" promptTitle="Cups" prompt="The Maximum Number is 85" sqref="B35:C35" xr:uid="{00000000-0002-0000-0100-00000D000000}">
      <formula1>85</formula1>
      <formula2>0</formula2>
    </dataValidation>
    <dataValidation type="whole" operator="lessThanOrEqual" allowBlank="1" showInputMessage="1" showErrorMessage="1" errorTitle="Clear Glass Cups" error="The Maximum Number is 22" promptTitle="Clear Glass Cups" prompt="The Maximum Number is 22" sqref="B36:C36" xr:uid="{00000000-0002-0000-0100-00000E000000}">
      <formula1>22</formula1>
      <formula2>0</formula2>
    </dataValidation>
    <dataValidation type="whole" operator="lessThanOrEqual" allowBlank="1" showInputMessage="1" showErrorMessage="1" errorTitle="Maximum Number" error="The Maximum Number is 1" promptTitle="Punch Bowl" prompt="There is only one" sqref="B37:C37" xr:uid="{00000000-0002-0000-0100-00000F000000}">
      <formula1>1</formula1>
      <formula2>0</formula2>
    </dataValidation>
    <dataValidation type="whole" operator="lessThanOrEqual" allowBlank="1" showInputMessage="1" showErrorMessage="1" errorTitle="Punch Bowl Glasses" error="The Maximum Number is 32" promptTitle="Punch Bowl Glasses" prompt="The Maximum Number is 32" sqref="B38:C38" xr:uid="{00000000-0002-0000-0100-000010000000}">
      <formula1>32</formula1>
      <formula2>0</formula2>
    </dataValidation>
    <dataValidation type="whole" operator="lessThanOrEqual" allowBlank="1" showInputMessage="1" showErrorMessage="1" errorTitle="Maximum Number" error="The Maximum Number is 4" promptTitle="Chaffing Dishes" prompt="There are four" sqref="B40:C41" xr:uid="{00000000-0002-0000-0100-000011000000}">
      <formula1>4</formula1>
      <formula2>0</formula2>
    </dataValidation>
    <dataValidation type="whole" operator="lessThanOrEqual" allowBlank="1" showInputMessage="1" showErrorMessage="1" errorTitle="Chaffing Dishes" error="The Maximum Number is 2" promptTitle="Sterno Chaffing Dishes" prompt="There are two" sqref="B42:C42" xr:uid="{00000000-0002-0000-0100-000012000000}">
      <formula1>2</formula1>
      <formula2>0</formula2>
    </dataValidation>
    <dataValidation type="whole" operator="lessThanOrEqual" allowBlank="1" showInputMessage="1" showErrorMessage="1" errorTitle="One Available" error="The Maximum Number is 1" promptTitle="Heat Lamp" prompt="There is only one" sqref="B43:C43" xr:uid="{00000000-0002-0000-0100-000013000000}">
      <formula1>1</formula1>
      <formula2>0</formula2>
    </dataValidation>
    <dataValidation type="whole" operator="lessThanOrEqual" allowBlank="1" showInputMessage="1" showErrorMessage="1" errorTitle="Cake Platforms" error="The Maximum Number is 2" promptTitle="Cake Platforms" prompt="There are two" sqref="B44:C44" xr:uid="{00000000-0002-0000-0100-000014000000}">
      <formula1>2</formula1>
      <formula2>0</formula2>
    </dataValidation>
    <dataValidation type="whole" operator="lessThanOrEqual" allowBlank="1" showInputMessage="1" showErrorMessage="1" errorTitle="Maximum Number" error="The Maximum Number is 2" promptTitle="Chocolate Fountains" prompt="There are only 2" sqref="B45:C45" xr:uid="{00000000-0002-0000-0100-000015000000}">
      <formula1>2</formula1>
      <formula2>0</formula2>
    </dataValidation>
    <dataValidation type="whole" operator="lessThanOrEqual" allowBlank="1" showInputMessage="1" showErrorMessage="1" errorTitle="One Available" error="The Maximum Number is 1" promptTitle="Popcorn Popper" prompt="There is only one" sqref="B46:C46" xr:uid="{00000000-0002-0000-0100-000016000000}">
      <formula1>1</formula1>
      <formula2>0</formula2>
    </dataValidation>
    <dataValidation type="whole" operator="lessThanOrEqual" allowBlank="1" showInputMessage="1" showErrorMessage="1" errorTitle="Maximum Number" error="The Maximum Number is 17" promptTitle="Six-Foot Banquet Tables" prompt="There are seventeen available" sqref="B48:C48" xr:uid="{00000000-0002-0000-0100-000017000000}">
      <formula1>17</formula1>
      <formula2>0</formula2>
    </dataValidation>
    <dataValidation type="whole" operator="lessThanOrEqual" allowBlank="1" showInputMessage="1" showErrorMessage="1" errorTitle="Only Ten Available" error="The Maximum Number is 10" promptTitle="Ten Available" prompt="There are ten" sqref="B49:C49 B54:C54" xr:uid="{00000000-0002-0000-0100-000018000000}">
      <formula1>10</formula1>
      <formula2>0</formula2>
    </dataValidation>
    <dataValidation type="whole" operator="lessThanOrEqual" allowBlank="1" showInputMessage="1" showErrorMessage="1" errorTitle="Table Cloths" error="The Maximum Number is 20" promptTitle="Rectangular Table Cloths" prompt="The Maximum Number is 20" sqref="B50:C50" xr:uid="{00000000-0002-0000-0100-000019000000}">
      <formula1>20</formula1>
      <formula2>0</formula2>
    </dataValidation>
    <dataValidation type="whole" operator="lessThanOrEqual" allowBlank="1" showInputMessage="1" showErrorMessage="1" errorTitle="Maximum Number" error="The Maximum Number is 14" promptTitle="Fourteen Available" prompt="The Maximum Number is 14" sqref="B51:C52" xr:uid="{00000000-0002-0000-0100-00001A000000}">
      <formula1>14</formula1>
      <formula2>0</formula2>
    </dataValidation>
    <dataValidation type="whole" operator="lessThanOrEqual" allowBlank="1" showInputMessage="1" showErrorMessage="1" errorTitle="Maximum Number" error="The Maximum Number is 9" promptTitle="Nine Available" prompt="The Maximum Number is 9" sqref="B53:C53" xr:uid="{00000000-0002-0000-0100-00001B000000}">
      <formula1>9</formula1>
      <formula2>0</formula2>
    </dataValidation>
    <dataValidation type="whole" operator="lessThanOrEqual" allowBlank="1" showInputMessage="1" showErrorMessage="1" errorTitle="Maximum Number" error="The Maximum Number is 10" promptTitle="Black Table Cloths" prompt="There are 10" sqref="B55:C55" xr:uid="{00000000-0002-0000-0100-00001C000000}">
      <formula1>10</formula1>
      <formula2>0</formula2>
    </dataValidation>
    <dataValidation type="whole" operator="lessThanOrEqual" allowBlank="1" showInputMessage="1" showErrorMessage="1" errorTitle="One Available" error="The Maximum Number is 1" promptTitle="Only one Available" prompt="There is only one" sqref="B63:C63" xr:uid="{00000000-0002-0000-0100-00001D000000}">
      <formula1>1</formula1>
      <formula2>0</formula2>
    </dataValidation>
    <dataValidation type="whole" operator="lessThanOrEqual" allowBlank="1" showInputMessage="1" showErrorMessage="1" errorTitle="Maximum Number" error="The Maximum Number is 3" promptTitle="Patio Heaters" prompt="There are three available" sqref="B64:C64" xr:uid="{00000000-0002-0000-0100-00001E000000}">
      <formula1>3</formula1>
      <formula2>0</formula2>
    </dataValidation>
    <dataValidation type="whole" operator="lessThanOrEqual" allowBlank="1" showInputMessage="1" showErrorMessage="1" errorTitle="Maximum Number" error="The Maximum Number is 2" promptTitle="Maximum Number is 2" prompt="There are only 2" sqref="B65:C65" xr:uid="{00000000-0002-0000-0100-00001F000000}">
      <formula1>2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26" workbookViewId="0">
      <selection activeCell="B38" sqref="B38"/>
    </sheetView>
  </sheetViews>
  <sheetFormatPr defaultColWidth="11.5546875" defaultRowHeight="12.75" customHeight="1" x14ac:dyDescent="0.25"/>
  <cols>
    <col min="1" max="1" width="11.5546875" style="1"/>
    <col min="2" max="2" width="101.33203125" style="1" bestFit="1" customWidth="1"/>
    <col min="3" max="5" width="11.5546875" style="1"/>
    <col min="6" max="6" width="21.109375" style="1" customWidth="1"/>
    <col min="7" max="16384" width="11.5546875" style="1"/>
  </cols>
  <sheetData>
    <row r="1" spans="1:6" ht="12.75" customHeight="1" x14ac:dyDescent="0.25">
      <c r="A1" s="85"/>
      <c r="B1" s="85" t="s">
        <v>1</v>
      </c>
      <c r="C1" s="85"/>
      <c r="E1" s="85"/>
      <c r="F1" s="86" t="s">
        <v>105</v>
      </c>
    </row>
    <row r="2" spans="1:6" ht="12.75" customHeight="1" x14ac:dyDescent="0.25">
      <c r="A2" s="86">
        <v>1</v>
      </c>
      <c r="B2" s="87" t="s">
        <v>106</v>
      </c>
      <c r="C2" s="87"/>
      <c r="E2" s="86">
        <v>1</v>
      </c>
      <c r="F2" s="88" t="s">
        <v>107</v>
      </c>
    </row>
    <row r="3" spans="1:6" ht="12.75" customHeight="1" x14ac:dyDescent="0.25">
      <c r="A3" s="86">
        <v>2</v>
      </c>
      <c r="B3" s="87" t="s">
        <v>2</v>
      </c>
      <c r="C3" s="87"/>
      <c r="E3" s="86">
        <v>2</v>
      </c>
      <c r="F3" s="88" t="s">
        <v>108</v>
      </c>
    </row>
    <row r="4" spans="1:6" ht="12.75" customHeight="1" x14ac:dyDescent="0.25">
      <c r="A4" s="86">
        <v>3</v>
      </c>
      <c r="B4" s="87" t="s">
        <v>109</v>
      </c>
      <c r="C4" s="87"/>
      <c r="E4" s="86">
        <v>3</v>
      </c>
      <c r="F4" s="88" t="s">
        <v>110</v>
      </c>
    </row>
    <row r="5" spans="1:6" ht="12.75" customHeight="1" x14ac:dyDescent="0.25">
      <c r="E5" s="86">
        <v>4</v>
      </c>
      <c r="F5" s="88" t="s">
        <v>5</v>
      </c>
    </row>
    <row r="6" spans="1:6" ht="12.75" customHeight="1" x14ac:dyDescent="0.25">
      <c r="A6" s="85"/>
      <c r="B6" s="86" t="s">
        <v>111</v>
      </c>
      <c r="E6" s="86">
        <v>5</v>
      </c>
      <c r="F6" s="88" t="s">
        <v>112</v>
      </c>
    </row>
    <row r="7" spans="1:6" ht="12.75" customHeight="1" x14ac:dyDescent="0.25">
      <c r="A7" s="86">
        <v>1</v>
      </c>
      <c r="B7" s="88">
        <v>1</v>
      </c>
    </row>
    <row r="8" spans="1:6" ht="12.75" customHeight="1" x14ac:dyDescent="0.25">
      <c r="A8" s="86">
        <v>2</v>
      </c>
      <c r="B8" s="88">
        <v>2</v>
      </c>
      <c r="E8" s="85"/>
      <c r="F8" s="85" t="s">
        <v>113</v>
      </c>
    </row>
    <row r="9" spans="1:6" ht="12.75" customHeight="1" x14ac:dyDescent="0.25">
      <c r="A9" s="89"/>
      <c r="B9" s="90"/>
      <c r="E9" s="86">
        <v>1</v>
      </c>
      <c r="F9" s="87" t="s">
        <v>16</v>
      </c>
    </row>
    <row r="10" spans="1:6" ht="12.75" customHeight="1" x14ac:dyDescent="0.25">
      <c r="A10" s="85"/>
      <c r="B10" s="86" t="s">
        <v>114</v>
      </c>
      <c r="E10" s="86">
        <v>2</v>
      </c>
      <c r="F10" s="87" t="s">
        <v>7</v>
      </c>
    </row>
    <row r="11" spans="1:6" ht="12.75" customHeight="1" x14ac:dyDescent="0.25">
      <c r="A11" s="86">
        <v>1</v>
      </c>
      <c r="B11" s="88" t="s">
        <v>40</v>
      </c>
    </row>
    <row r="12" spans="1:6" ht="12.75" customHeight="1" x14ac:dyDescent="0.25">
      <c r="A12" s="86">
        <v>2</v>
      </c>
      <c r="B12" s="88" t="s">
        <v>115</v>
      </c>
      <c r="E12" s="85"/>
      <c r="F12" s="86" t="s">
        <v>3</v>
      </c>
    </row>
    <row r="13" spans="1:6" ht="12.75" customHeight="1" x14ac:dyDescent="0.25">
      <c r="E13" s="86">
        <v>1</v>
      </c>
      <c r="F13" s="88" t="s">
        <v>4</v>
      </c>
    </row>
    <row r="14" spans="1:6" ht="12.75" customHeight="1" x14ac:dyDescent="0.25">
      <c r="A14" s="85"/>
      <c r="B14" s="85" t="s">
        <v>1</v>
      </c>
      <c r="C14" s="85"/>
      <c r="E14" s="86">
        <v>2</v>
      </c>
      <c r="F14" s="88" t="s">
        <v>116</v>
      </c>
    </row>
    <row r="15" spans="1:6" ht="12.75" customHeight="1" x14ac:dyDescent="0.25">
      <c r="A15" s="86">
        <v>1</v>
      </c>
      <c r="B15" s="87" t="s">
        <v>106</v>
      </c>
      <c r="C15" s="87"/>
      <c r="E15" s="86">
        <v>3</v>
      </c>
      <c r="F15" s="88" t="s">
        <v>117</v>
      </c>
    </row>
    <row r="16" spans="1:6" ht="12.75" customHeight="1" x14ac:dyDescent="0.25">
      <c r="A16" s="86">
        <v>2</v>
      </c>
      <c r="B16" s="87" t="s">
        <v>2</v>
      </c>
      <c r="C16" s="87"/>
      <c r="E16" s="86">
        <v>4</v>
      </c>
      <c r="F16" s="88" t="s">
        <v>118</v>
      </c>
    </row>
    <row r="17" spans="1:6" ht="12.75" customHeight="1" x14ac:dyDescent="0.25">
      <c r="F17" s="91"/>
    </row>
    <row r="18" spans="1:6" ht="12.75" customHeight="1" x14ac:dyDescent="0.25">
      <c r="A18" s="85"/>
      <c r="B18" s="86" t="s">
        <v>119</v>
      </c>
      <c r="C18" s="86"/>
    </row>
    <row r="19" spans="1:6" ht="12.75" customHeight="1" x14ac:dyDescent="0.25">
      <c r="A19" s="86">
        <v>1</v>
      </c>
      <c r="B19" s="92" t="s">
        <v>188</v>
      </c>
      <c r="C19" s="92"/>
      <c r="E19" s="85"/>
      <c r="F19" s="86" t="s">
        <v>120</v>
      </c>
    </row>
    <row r="20" spans="1:6" ht="12.75" customHeight="1" x14ac:dyDescent="0.25">
      <c r="A20" s="86">
        <v>2</v>
      </c>
      <c r="B20" s="92" t="s">
        <v>187</v>
      </c>
      <c r="C20" s="92"/>
      <c r="E20" s="86">
        <v>1</v>
      </c>
      <c r="F20" s="88" t="s">
        <v>121</v>
      </c>
    </row>
    <row r="21" spans="1:6" ht="12.75" customHeight="1" x14ac:dyDescent="0.25">
      <c r="A21" s="86">
        <v>3</v>
      </c>
      <c r="B21" s="92"/>
      <c r="C21" s="92"/>
      <c r="E21" s="86">
        <v>2</v>
      </c>
      <c r="F21" s="88" t="s">
        <v>122</v>
      </c>
    </row>
    <row r="22" spans="1:6" ht="12.75" customHeight="1" x14ac:dyDescent="0.25">
      <c r="A22" s="86">
        <v>4</v>
      </c>
      <c r="B22" s="92"/>
      <c r="C22" s="92"/>
    </row>
    <row r="23" spans="1:6" ht="12.75" customHeight="1" x14ac:dyDescent="0.25">
      <c r="A23" s="86">
        <v>5</v>
      </c>
      <c r="B23" s="92"/>
      <c r="C23" s="92"/>
    </row>
    <row r="24" spans="1:6" ht="12.75" customHeight="1" x14ac:dyDescent="0.25">
      <c r="B24" s="92"/>
      <c r="C24" s="92"/>
      <c r="E24" s="85"/>
      <c r="F24" s="86" t="s">
        <v>123</v>
      </c>
    </row>
    <row r="25" spans="1:6" ht="12.75" customHeight="1" x14ac:dyDescent="0.25">
      <c r="B25" s="92"/>
      <c r="C25" s="92"/>
      <c r="E25" s="86">
        <v>1</v>
      </c>
      <c r="F25" s="88" t="s">
        <v>17</v>
      </c>
    </row>
    <row r="26" spans="1:6" ht="12.75" customHeight="1" x14ac:dyDescent="0.25">
      <c r="B26" s="92"/>
      <c r="C26" s="92"/>
      <c r="E26" s="86">
        <v>2</v>
      </c>
      <c r="F26" s="88">
        <v>1</v>
      </c>
    </row>
    <row r="27" spans="1:6" ht="12.75" customHeight="1" x14ac:dyDescent="0.25">
      <c r="E27" s="86">
        <v>3</v>
      </c>
      <c r="F27" s="88">
        <v>2</v>
      </c>
    </row>
    <row r="28" spans="1:6" ht="12.75" customHeight="1" x14ac:dyDescent="0.25">
      <c r="A28" s="85"/>
      <c r="B28" s="85" t="s">
        <v>124</v>
      </c>
      <c r="C28" s="85"/>
      <c r="D28" s="85" t="s">
        <v>125</v>
      </c>
      <c r="E28" s="86">
        <v>4</v>
      </c>
      <c r="F28" s="88">
        <v>3</v>
      </c>
    </row>
    <row r="29" spans="1:6" ht="12.75" customHeight="1" x14ac:dyDescent="0.25">
      <c r="A29" s="86">
        <v>0</v>
      </c>
      <c r="B29" s="87" t="s">
        <v>33</v>
      </c>
      <c r="C29" s="87" t="str">
        <f>IF(OR(B23="Yes",B24="Yes"),B15,"")</f>
        <v/>
      </c>
      <c r="D29" s="92">
        <v>0</v>
      </c>
      <c r="E29" s="86"/>
      <c r="F29" s="88"/>
    </row>
    <row r="30" spans="1:6" ht="12.75" customHeight="1" x14ac:dyDescent="0.25">
      <c r="A30" s="86">
        <v>1</v>
      </c>
      <c r="B30" s="87" t="s">
        <v>127</v>
      </c>
      <c r="C30" s="87"/>
      <c r="D30" s="92">
        <v>30.5</v>
      </c>
      <c r="E30" s="86"/>
      <c r="F30" s="88"/>
    </row>
    <row r="31" spans="1:6" ht="12.75" customHeight="1" x14ac:dyDescent="0.25">
      <c r="A31" s="86">
        <v>2</v>
      </c>
      <c r="B31" s="87" t="s">
        <v>126</v>
      </c>
      <c r="C31" s="87" t="str">
        <f>IF(OR(B25="Yes",B26="Yes"),B17,"")</f>
        <v/>
      </c>
      <c r="D31" s="92">
        <v>28</v>
      </c>
    </row>
    <row r="32" spans="1:6" ht="12.75" customHeight="1" x14ac:dyDescent="0.25">
      <c r="A32" s="86">
        <v>3</v>
      </c>
      <c r="B32" s="87" t="s">
        <v>158</v>
      </c>
      <c r="C32" s="87" t="str">
        <f>IF(OR(B25="Yes",B26="Yes"),B17,"")</f>
        <v/>
      </c>
      <c r="D32" s="92">
        <v>15.5</v>
      </c>
      <c r="E32" s="85"/>
      <c r="F32" s="86" t="s">
        <v>128</v>
      </c>
    </row>
    <row r="33" spans="1:6" ht="12.75" customHeight="1" x14ac:dyDescent="0.25">
      <c r="A33" s="86">
        <v>4</v>
      </c>
      <c r="B33" s="87" t="s">
        <v>159</v>
      </c>
      <c r="C33" s="87"/>
      <c r="D33" s="92">
        <v>30</v>
      </c>
      <c r="E33" s="86">
        <v>1</v>
      </c>
      <c r="F33" s="88">
        <v>0</v>
      </c>
    </row>
    <row r="34" spans="1:6" ht="12.75" customHeight="1" x14ac:dyDescent="0.25">
      <c r="A34" s="86">
        <v>5</v>
      </c>
      <c r="B34" s="87" t="s">
        <v>166</v>
      </c>
      <c r="C34" s="87" t="str">
        <f>IF(OR(B18="Yes",B19="Yes"),B10,"")</f>
        <v/>
      </c>
      <c r="D34" s="92">
        <v>30</v>
      </c>
      <c r="E34" s="86">
        <v>2</v>
      </c>
      <c r="F34" s="88">
        <v>1</v>
      </c>
    </row>
    <row r="35" spans="1:6" ht="12.75" customHeight="1" x14ac:dyDescent="0.25">
      <c r="A35" s="86">
        <v>7</v>
      </c>
      <c r="B35" s="93" t="s">
        <v>154</v>
      </c>
      <c r="C35" s="87" t="str">
        <f>IF(OR(B17="Yes",B18="Yes"),B9,"")</f>
        <v/>
      </c>
      <c r="D35" s="92">
        <v>32</v>
      </c>
    </row>
    <row r="36" spans="1:6" ht="12.75" customHeight="1" x14ac:dyDescent="0.25">
      <c r="A36" s="86">
        <v>8</v>
      </c>
      <c r="B36" s="87" t="s">
        <v>129</v>
      </c>
      <c r="C36" s="87" t="str">
        <f>IF(OR(B22="Yes",B23="Yes"),B14,"")</f>
        <v/>
      </c>
      <c r="D36" s="92">
        <v>32</v>
      </c>
      <c r="E36" s="85"/>
      <c r="F36" s="86" t="s">
        <v>130</v>
      </c>
    </row>
    <row r="37" spans="1:6" ht="12.75" customHeight="1" x14ac:dyDescent="0.25">
      <c r="A37" s="86">
        <v>9</v>
      </c>
      <c r="B37" s="93" t="s">
        <v>155</v>
      </c>
      <c r="C37" s="87"/>
      <c r="D37" s="92">
        <v>45</v>
      </c>
      <c r="E37" s="86">
        <v>1</v>
      </c>
      <c r="F37" s="88" t="s">
        <v>17</v>
      </c>
    </row>
    <row r="38" spans="1:6" ht="12.75" customHeight="1" x14ac:dyDescent="0.25">
      <c r="A38" s="86">
        <v>10</v>
      </c>
      <c r="B38" s="93"/>
      <c r="C38" s="87" t="str">
        <f>IF(OR(B21="Yes",B22="Yes"),B13,"")</f>
        <v/>
      </c>
      <c r="D38" s="92"/>
      <c r="E38" s="86">
        <v>2</v>
      </c>
      <c r="F38" s="88">
        <v>1</v>
      </c>
    </row>
    <row r="39" spans="1:6" ht="12.75" customHeight="1" x14ac:dyDescent="0.25">
      <c r="E39" s="86">
        <v>3</v>
      </c>
      <c r="F39" s="88">
        <v>2</v>
      </c>
    </row>
    <row r="40" spans="1:6" ht="12.75" customHeight="1" x14ac:dyDescent="0.25">
      <c r="A40" s="85"/>
      <c r="B40" s="85" t="s">
        <v>131</v>
      </c>
      <c r="C40" s="85"/>
      <c r="D40" s="85" t="s">
        <v>125</v>
      </c>
      <c r="E40" s="86">
        <v>4</v>
      </c>
      <c r="F40" s="88">
        <v>3</v>
      </c>
    </row>
    <row r="41" spans="1:6" ht="12.75" customHeight="1" x14ac:dyDescent="0.25">
      <c r="A41" s="86">
        <v>0</v>
      </c>
      <c r="B41" s="87" t="s">
        <v>32</v>
      </c>
      <c r="C41" s="87" t="e">
        <f>NA()</f>
        <v>#N/A</v>
      </c>
      <c r="D41" s="92">
        <v>0</v>
      </c>
      <c r="E41" s="86">
        <v>5</v>
      </c>
      <c r="F41" s="88">
        <v>4</v>
      </c>
    </row>
    <row r="42" spans="1:6" ht="12.75" customHeight="1" x14ac:dyDescent="0.25">
      <c r="A42" s="86">
        <v>1</v>
      </c>
      <c r="B42" s="87" t="s">
        <v>132</v>
      </c>
      <c r="C42" s="87" t="e">
        <f>NA()</f>
        <v>#N/A</v>
      </c>
      <c r="D42" s="92">
        <v>8</v>
      </c>
      <c r="E42" s="86">
        <v>6</v>
      </c>
      <c r="F42" s="88">
        <v>5</v>
      </c>
    </row>
    <row r="43" spans="1:6" ht="12.75" customHeight="1" x14ac:dyDescent="0.25">
      <c r="A43" s="86">
        <v>2</v>
      </c>
      <c r="B43" s="94" t="s">
        <v>161</v>
      </c>
      <c r="C43" s="95"/>
      <c r="D43" s="92">
        <v>9</v>
      </c>
    </row>
    <row r="44" spans="1:6" ht="12.75" customHeight="1" x14ac:dyDescent="0.25">
      <c r="A44" s="86">
        <v>3</v>
      </c>
      <c r="B44" s="94" t="s">
        <v>162</v>
      </c>
      <c r="C44" s="95"/>
      <c r="D44" s="92">
        <v>15.5</v>
      </c>
    </row>
    <row r="45" spans="1:6" ht="12.75" customHeight="1" x14ac:dyDescent="0.25">
      <c r="A45" s="86">
        <v>4</v>
      </c>
      <c r="B45" s="94" t="s">
        <v>133</v>
      </c>
      <c r="C45" s="95"/>
      <c r="D45" s="92">
        <v>19.5</v>
      </c>
      <c r="E45" s="85"/>
      <c r="F45" s="86" t="s">
        <v>134</v>
      </c>
    </row>
    <row r="46" spans="1:6" ht="12.75" customHeight="1" x14ac:dyDescent="0.25">
      <c r="A46" s="86">
        <v>5</v>
      </c>
      <c r="B46" s="94" t="s">
        <v>135</v>
      </c>
      <c r="C46" s="87"/>
      <c r="D46" s="92">
        <v>26</v>
      </c>
      <c r="E46" s="86">
        <v>1</v>
      </c>
      <c r="F46" s="88">
        <v>0</v>
      </c>
    </row>
    <row r="47" spans="1:6" ht="12.75" customHeight="1" x14ac:dyDescent="0.25">
      <c r="E47" s="86">
        <v>2</v>
      </c>
      <c r="F47" s="88">
        <v>1</v>
      </c>
    </row>
    <row r="48" spans="1:6" ht="12.75" customHeight="1" x14ac:dyDescent="0.25">
      <c r="A48" s="85"/>
      <c r="B48" s="134" t="s">
        <v>136</v>
      </c>
      <c r="C48" s="134"/>
      <c r="D48" s="134"/>
      <c r="E48" s="86">
        <v>3</v>
      </c>
      <c r="F48" s="88">
        <v>2</v>
      </c>
    </row>
    <row r="49" spans="1:6" ht="12.75" customHeight="1" x14ac:dyDescent="0.25">
      <c r="A49" s="86">
        <v>0</v>
      </c>
      <c r="B49" s="135" t="s">
        <v>17</v>
      </c>
      <c r="C49" s="135"/>
      <c r="D49" s="135"/>
      <c r="E49" s="86">
        <v>4</v>
      </c>
      <c r="F49" s="88">
        <v>3</v>
      </c>
    </row>
    <row r="50" spans="1:6" ht="12.75" customHeight="1" x14ac:dyDescent="0.25">
      <c r="A50" s="86">
        <v>1</v>
      </c>
      <c r="B50" s="87" t="s">
        <v>34</v>
      </c>
      <c r="C50" s="87"/>
      <c r="D50" s="87"/>
    </row>
    <row r="51" spans="1:6" ht="12.75" customHeight="1" x14ac:dyDescent="0.25">
      <c r="A51" s="86">
        <v>2</v>
      </c>
      <c r="B51" s="87" t="s">
        <v>137</v>
      </c>
      <c r="C51" s="87"/>
      <c r="D51" s="87"/>
      <c r="E51" s="85"/>
      <c r="F51" s="86" t="s">
        <v>138</v>
      </c>
    </row>
    <row r="52" spans="1:6" ht="12.75" customHeight="1" x14ac:dyDescent="0.25">
      <c r="A52" s="86">
        <v>3</v>
      </c>
      <c r="B52" s="93" t="s">
        <v>139</v>
      </c>
      <c r="C52" s="93"/>
      <c r="D52" s="93"/>
      <c r="E52" s="86">
        <v>1</v>
      </c>
      <c r="F52" s="88">
        <v>0</v>
      </c>
    </row>
    <row r="53" spans="1:6" ht="12.75" customHeight="1" x14ac:dyDescent="0.25">
      <c r="A53" s="86">
        <v>4</v>
      </c>
      <c r="B53" s="93" t="s">
        <v>140</v>
      </c>
      <c r="C53" s="93"/>
      <c r="D53" s="93"/>
      <c r="E53" s="86">
        <v>2</v>
      </c>
      <c r="F53" s="88">
        <v>1</v>
      </c>
    </row>
    <row r="54" spans="1:6" ht="12.75" customHeight="1" x14ac:dyDescent="0.25">
      <c r="A54" s="86">
        <v>5</v>
      </c>
      <c r="B54" s="93" t="s">
        <v>165</v>
      </c>
      <c r="C54" s="87"/>
      <c r="D54" s="109">
        <v>5</v>
      </c>
      <c r="E54" s="86">
        <v>3</v>
      </c>
      <c r="F54" s="88">
        <v>2</v>
      </c>
    </row>
    <row r="55" spans="1:6" ht="12.75" customHeight="1" x14ac:dyDescent="0.25">
      <c r="E55" s="86">
        <v>4</v>
      </c>
      <c r="F55" s="88">
        <v>3</v>
      </c>
    </row>
    <row r="56" spans="1:6" ht="12.75" customHeight="1" x14ac:dyDescent="0.25">
      <c r="A56" s="86">
        <v>1</v>
      </c>
      <c r="B56" s="94" t="s">
        <v>156</v>
      </c>
      <c r="C56" s="95"/>
      <c r="D56" s="92">
        <v>150</v>
      </c>
      <c r="E56" s="86">
        <v>5</v>
      </c>
      <c r="F56" s="88">
        <v>4</v>
      </c>
    </row>
    <row r="57" spans="1:6" ht="12.75" customHeight="1" x14ac:dyDescent="0.25">
      <c r="B57" s="1" t="s">
        <v>157</v>
      </c>
    </row>
  </sheetData>
  <sheetProtection selectLockedCells="1" selectUnlockedCells="1"/>
  <mergeCells count="2">
    <mergeCell ref="B48:D48"/>
    <mergeCell ref="B49:D49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25">
      <c r="B1" s="96" t="s">
        <v>171</v>
      </c>
      <c r="C1" s="96"/>
      <c r="D1" s="102"/>
      <c r="E1" s="102"/>
      <c r="F1" s="102"/>
    </row>
    <row r="2" spans="2:6" x14ac:dyDescent="0.25">
      <c r="B2" s="96" t="s">
        <v>172</v>
      </c>
      <c r="C2" s="96"/>
      <c r="D2" s="102"/>
      <c r="E2" s="102"/>
      <c r="F2" s="102"/>
    </row>
    <row r="3" spans="2:6" x14ac:dyDescent="0.25">
      <c r="B3" s="97"/>
      <c r="C3" s="97"/>
      <c r="D3" s="103"/>
      <c r="E3" s="103"/>
      <c r="F3" s="103"/>
    </row>
    <row r="4" spans="2:6" ht="26.4" x14ac:dyDescent="0.25">
      <c r="B4" s="97" t="s">
        <v>173</v>
      </c>
      <c r="C4" s="97"/>
      <c r="D4" s="103"/>
      <c r="E4" s="103"/>
      <c r="F4" s="103"/>
    </row>
    <row r="5" spans="2:6" x14ac:dyDescent="0.25">
      <c r="B5" s="97"/>
      <c r="C5" s="97"/>
      <c r="D5" s="103"/>
      <c r="E5" s="103"/>
      <c r="F5" s="103"/>
    </row>
    <row r="6" spans="2:6" x14ac:dyDescent="0.25">
      <c r="B6" s="96" t="s">
        <v>174</v>
      </c>
      <c r="C6" s="96"/>
      <c r="D6" s="102"/>
      <c r="E6" s="102" t="s">
        <v>175</v>
      </c>
      <c r="F6" s="102" t="s">
        <v>176</v>
      </c>
    </row>
    <row r="7" spans="2:6" ht="13.8" thickBot="1" x14ac:dyDescent="0.3">
      <c r="B7" s="97"/>
      <c r="C7" s="97"/>
      <c r="D7" s="103"/>
      <c r="E7" s="103"/>
      <c r="F7" s="103"/>
    </row>
    <row r="8" spans="2:6" ht="26.4" x14ac:dyDescent="0.25">
      <c r="B8" s="98" t="s">
        <v>177</v>
      </c>
      <c r="C8" s="99"/>
      <c r="D8" s="104"/>
      <c r="E8" s="104">
        <v>1</v>
      </c>
      <c r="F8" s="105"/>
    </row>
    <row r="9" spans="2:6" ht="27" thickBot="1" x14ac:dyDescent="0.3">
      <c r="B9" s="100"/>
      <c r="C9" s="101"/>
      <c r="D9" s="106"/>
      <c r="E9" s="107" t="s">
        <v>178</v>
      </c>
      <c r="F9" s="108" t="s">
        <v>179</v>
      </c>
    </row>
    <row r="10" spans="2:6" x14ac:dyDescent="0.25">
      <c r="B10" s="97"/>
      <c r="C10" s="97"/>
      <c r="D10" s="103"/>
      <c r="E10" s="103"/>
      <c r="F10" s="103"/>
    </row>
    <row r="11" spans="2:6" x14ac:dyDescent="0.25">
      <c r="B11" s="97"/>
      <c r="C11" s="97"/>
      <c r="D11" s="103"/>
      <c r="E11" s="103"/>
      <c r="F11" s="103"/>
    </row>
  </sheetData>
  <hyperlinks>
    <hyperlink ref="E9" location="'Four Oaks Manor'!A49" display="'Four Oaks Manor'!A49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Four Oaks Manor</vt:lpstr>
      <vt:lpstr>Rentals</vt:lpstr>
      <vt:lpstr>Data</vt:lpstr>
      <vt:lpstr>Sheet1</vt:lpstr>
      <vt:lpstr>_____xlnm.Print_Titles</vt:lpstr>
      <vt:lpstr>____xlnm.Print_Titles</vt:lpstr>
      <vt:lpstr>___xlnm.Print_Titles</vt:lpstr>
      <vt:lpstr>__xlnm.Print_Titles</vt:lpstr>
      <vt:lpstr>_Max1</vt:lpstr>
      <vt:lpstr>_Max2</vt:lpstr>
      <vt:lpstr>_Max3</vt:lpstr>
      <vt:lpstr>_Max4</vt:lpstr>
      <vt:lpstr>AdditionalChoices</vt:lpstr>
      <vt:lpstr>Appetizer_Prices</vt:lpstr>
      <vt:lpstr>Appetizers</vt:lpstr>
      <vt:lpstr>Choc_Fountain</vt:lpstr>
      <vt:lpstr>Day_or_Evening</vt:lpstr>
      <vt:lpstr>Desert_Option</vt:lpstr>
      <vt:lpstr>Excel_BuiltIn_Print_Titles_1</vt:lpstr>
      <vt:lpstr>Excel_BuiltIn_Print_Titles_1_1</vt:lpstr>
      <vt:lpstr>Fire_Pit</vt:lpstr>
      <vt:lpstr>Length_of_Event</vt:lpstr>
      <vt:lpstr>Length_of_Event_1</vt:lpstr>
      <vt:lpstr>Length_of_Event_2</vt:lpstr>
      <vt:lpstr>Meal_Options</vt:lpstr>
      <vt:lpstr>Meal_Options_1</vt:lpstr>
      <vt:lpstr>Meal_Prices</vt:lpstr>
      <vt:lpstr>p</vt:lpstr>
      <vt:lpstr>Payment_Type</vt:lpstr>
      <vt:lpstr>'Four Oaks Manor'!Print_Area</vt:lpstr>
      <vt:lpstr>'Four Oaks Manor'!Print_Titles</vt:lpstr>
      <vt:lpstr>SplitDay</vt:lpstr>
      <vt:lpstr>Tents</vt:lpstr>
      <vt:lpstr>TimeofDay</vt:lpstr>
      <vt:lpstr>Type_of_Event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West</dc:creator>
  <cp:lastModifiedBy>McKenzie</cp:lastModifiedBy>
  <cp:lastPrinted>2022-11-21T19:06:41Z</cp:lastPrinted>
  <dcterms:created xsi:type="dcterms:W3CDTF">2018-04-19T16:57:31Z</dcterms:created>
  <dcterms:modified xsi:type="dcterms:W3CDTF">2023-01-23T17:10:26Z</dcterms:modified>
</cp:coreProperties>
</file>